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10.xml" ContentType="application/vnd.openxmlformats-officedocument.spreadsheetml.externalLink+xml"/>
  <Override PartName="/xl/externalLinks/externalLink9.xml" ContentType="application/vnd.openxmlformats-officedocument.spreadsheetml.externalLink+xml"/>
  <Override PartName="/xl/externalLinks/externalLink8.xml" ContentType="application/vnd.openxmlformats-officedocument.spreadsheetml.externalLink+xml"/>
  <Override PartName="/xl/externalLinks/externalLink7.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defaultThemeVersion="124226"/>
  <mc:AlternateContent xmlns:mc="http://schemas.openxmlformats.org/markup-compatibility/2006">
    <mc:Choice Requires="x15">
      <x15ac:absPath xmlns:x15ac="http://schemas.microsoft.com/office/spreadsheetml/2010/11/ac" url="C:\Users\neptu\Dropbox\4 - SF Designs\GCF_2 - Brazil\16 - FP package with TS revisions\"/>
    </mc:Choice>
  </mc:AlternateContent>
  <xr:revisionPtr revIDLastSave="0" documentId="13_ncr:1_{45406656-8294-4D5C-AA0E-F49DECF8B00E}" xr6:coauthVersionLast="45" xr6:coauthVersionMax="45" xr10:uidLastSave="{00000000-0000-0000-0000-000000000000}"/>
  <bookViews>
    <workbookView xWindow="-96" yWindow="-96" windowWidth="23232" windowHeight="12552" firstSheet="6" activeTab="8" xr2:uid="{00000000-000D-0000-FFFF-FFFF00000000}"/>
  </bookViews>
  <sheets>
    <sheet name="DT_2" sheetId="9" state="hidden" r:id="rId1"/>
    <sheet name="DT_1" sheetId="10" state="hidden" r:id="rId2"/>
    <sheet name="DT_8" sheetId="11" state="hidden" r:id="rId3"/>
    <sheet name="DT_9" sheetId="12" state="hidden" r:id="rId4"/>
    <sheet name="DT_4" sheetId="13" state="hidden" r:id="rId5"/>
    <sheet name="AT Calendar" sheetId="47" state="hidden" r:id="rId6"/>
    <sheet name="Detailed budget total" sheetId="51" r:id="rId7"/>
    <sheet name="Detailed budget GCF total" sheetId="52" r:id="rId8"/>
    <sheet name="Detailed Budget Notes" sheetId="53" r:id="rId9"/>
    <sheet name="Detailed Budget" sheetId="2" state="hidden" r:id="rId10"/>
    <sheet name="Carta Consulta budget" sheetId="14" state="hidden"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xlnm._FilterDatabase" localSheetId="7" hidden="1">'Detailed budget GCF total'!$B$2:$S$2</definedName>
    <definedName name="A1r42">#REF!</definedName>
    <definedName name="BSem">#REF!</definedName>
    <definedName name="Buthan">#REF!</definedName>
    <definedName name="chan06">'[1]Comp détail'!$CV$70</definedName>
    <definedName name="chan07">'[1]Comp détail'!$CV$71</definedName>
    <definedName name="Chan08">'[1]Comp détail'!$CV$72</definedName>
    <definedName name="chan09">'[1]Comp détail'!$CV$73</definedName>
    <definedName name="chan10">'[1]Comp détail'!$CV$74</definedName>
    <definedName name="chan11">'[1]Comp détail'!$CV$75</definedName>
    <definedName name="Chan12">'[1]Comp détail'!$CV$76</definedName>
    <definedName name="chan13">'[1]Comp détail'!$CV$77</definedName>
    <definedName name="chan14">'[1]Comp détail'!$CV$78</definedName>
    <definedName name="chou">'[2]APP 1 Prix fin-eco'!$C$19</definedName>
    <definedName name="Countries">[3]Country_project_name!$I$6:$I$102</definedName>
    <definedName name="Country">#REF!</definedName>
    <definedName name="Country2">#REF!</definedName>
    <definedName name="day">'[4]Logframe - short'!#REF!</definedName>
    <definedName name="days">[3]Sheet1!$E$3:$E$33</definedName>
    <definedName name="douce">'[2]APP 1 Prix fin-eco'!$C$22</definedName>
    <definedName name="EA">'[5]Elem. Orçam. Comp. 1'!$AC$5:$AC$14</definedName>
    <definedName name="ee">#REF!</definedName>
    <definedName name="eeeeee">#REF!</definedName>
    <definedName name="end">[6]Sheet1!$A$2:$A$5</definedName>
    <definedName name="ends">[3]Sheet1!$G$3:$G$6</definedName>
    <definedName name="exchangerate">[7]Prices!$E$2</definedName>
    <definedName name="Fert">'[8]WP-2-Ap 1-Prices'!$F$29</definedName>
    <definedName name="FIN">'[5]Elem. Orçam. Comp. 1'!$AB$15:$AB$16</definedName>
    <definedName name="first">'[3]List of Indicators '!$C$2:$C$67</definedName>
    <definedName name="GeorgiaEarly">#REF!</definedName>
    <definedName name="KoreaDPR">#REF!</definedName>
    <definedName name="Macedonia">#REF!</definedName>
    <definedName name="MBPC">#REF!</definedName>
    <definedName name="MBPD">#REF!</definedName>
    <definedName name="MBPI">#REF!</definedName>
    <definedName name="MBPL">#REF!</definedName>
    <definedName name="MBPR">#REF!</definedName>
    <definedName name="MBSC">#REF!</definedName>
    <definedName name="MBSD">#REF!</definedName>
    <definedName name="MBSI">#REF!</definedName>
    <definedName name="MBSL">#REF!</definedName>
    <definedName name="MBSLECO">#REF!</definedName>
    <definedName name="MBSR">#REF!</definedName>
    <definedName name="months">[3]Sheet1!$C$3:$C$14</definedName>
    <definedName name="onions">'[2]APP 1 Prix fin-eco'!$C$17</definedName>
    <definedName name="outreach">'[3]List of Indicators '!$C$68:$C$71</definedName>
    <definedName name="Pal_Workbook_GUID" hidden="1">"ZG7YFIYH3YTAEAXGMTMPXBL6"</definedName>
    <definedName name="PalisadeReportWorkbookCreatedBy">"TopRank"</definedName>
    <definedName name="ProjectName">#REF!</definedName>
    <definedName name="ProjectYear">[3]Sheet1!$I$3:$I$12</definedName>
    <definedName name="PY">[6]Sheet1!$D$2:$D$11</definedName>
    <definedName name="RiskSwapState" hidden="1">TRUE</definedName>
    <definedName name="RPC">#REF!</definedName>
    <definedName name="RPD">#REF!</definedName>
    <definedName name="RPI">#REF!</definedName>
    <definedName name="RPL">#REF!</definedName>
    <definedName name="RPR">#REF!</definedName>
    <definedName name="RSC">#REF!</definedName>
    <definedName name="RSD">#REF!</definedName>
    <definedName name="RSI">#REF!</definedName>
    <definedName name="RSL">#REF!</definedName>
    <definedName name="RSR">#REF!</definedName>
    <definedName name="second">'[3]List of Indicators '!$C$72:$C$109</definedName>
    <definedName name="sememil">'[2]APP 1 Prix fin-eco'!$C$27</definedName>
    <definedName name="Tautre">#REF!</definedName>
    <definedName name="Tbénef">#REF!</definedName>
    <definedName name="Tcin">#REF!</definedName>
    <definedName name="Tcinq">#REF!</definedName>
    <definedName name="Tdeu">#REF!</definedName>
    <definedName name="Tdeux">#REF!</definedName>
    <definedName name="TFEM">#REF!</definedName>
    <definedName name="TFIDA">#REF!</definedName>
    <definedName name="TGdT">#REF!</definedName>
    <definedName name="third">'[3]List of Indicators '!$C$110:$C$124</definedName>
    <definedName name="Thui">#REF!</definedName>
    <definedName name="tomate">'[2]APP 1 Prix fin-eco'!$C$20</definedName>
    <definedName name="TopRankDefaultDistForRange" hidden="1">0</definedName>
    <definedName name="TopRankDefaultMaxChange" hidden="1">0.1</definedName>
    <definedName name="TopRankDefaultMin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20</definedName>
    <definedName name="TopRankMultiWayReport" hidden="1">FALSE</definedName>
    <definedName name="TopRankNumberOfRuns" hidden="1">1</definedName>
    <definedName name="TopRankOnlyInputsChangeThreshold">0.01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FALSE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"Active Workbook"</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 name="Tqua">#REF!</definedName>
    <definedName name="Tquat">#REF!</definedName>
    <definedName name="Tsep">#REF!</definedName>
    <definedName name="Tsix">#REF!</definedName>
    <definedName name="Ttroi">#REF!</definedName>
    <definedName name="Ttrois">#REF!</definedName>
    <definedName name="Tun">#REF!</definedName>
    <definedName name="unit">'[3]List of Indicators '!$F$1:$F$6</definedName>
    <definedName name="unitthird">'[3]List of Indicators '!$H$1:$H$5</definedName>
    <definedName name="USD">#REF!</definedName>
    <definedName name="xe">'[9]General Info'!$D$27</definedName>
    <definedName name="Years">[3]Sheet1!$A$3:$A$7</definedName>
  </definedNames>
  <calcPr calcId="191029"/>
</workbook>
</file>

<file path=xl/calcChain.xml><?xml version="1.0" encoding="utf-8"?>
<calcChain xmlns="http://schemas.openxmlformats.org/spreadsheetml/2006/main">
  <c r="R11" i="53" l="1"/>
  <c r="R5" i="53"/>
  <c r="Q23" i="51" l="1"/>
  <c r="I14" i="51"/>
  <c r="L49" i="51" l="1"/>
  <c r="P49" i="51"/>
  <c r="L57" i="51"/>
  <c r="P57" i="51"/>
  <c r="J49" i="51"/>
  <c r="K49" i="51"/>
  <c r="M49" i="51"/>
  <c r="N49" i="51"/>
  <c r="O49" i="51"/>
  <c r="I49" i="51"/>
  <c r="G40" i="51"/>
  <c r="G39" i="51"/>
  <c r="G32" i="51"/>
  <c r="E9" i="51"/>
  <c r="E11" i="51" s="1"/>
  <c r="E16" i="51" s="1"/>
  <c r="E18" i="51" s="1"/>
  <c r="E21" i="51" s="1"/>
  <c r="E24" i="51" s="1"/>
  <c r="E26" i="51" s="1"/>
  <c r="E28" i="51" s="1"/>
  <c r="F6" i="51"/>
  <c r="F9" i="51" s="1"/>
  <c r="F11" i="51" s="1"/>
  <c r="O57" i="51" l="1"/>
  <c r="K57" i="51"/>
  <c r="N57" i="51"/>
  <c r="J57" i="51"/>
  <c r="I57" i="51"/>
  <c r="M57" i="51"/>
  <c r="Q49" i="51" l="1"/>
  <c r="J13" i="52" l="1"/>
  <c r="J35" i="52" s="1"/>
  <c r="K7" i="52"/>
  <c r="K33" i="52" s="1"/>
  <c r="H70" i="53"/>
  <c r="H58" i="53"/>
  <c r="H59" i="53" s="1"/>
  <c r="H60" i="53" s="1"/>
  <c r="H61" i="53" s="1"/>
  <c r="H43" i="53"/>
  <c r="H42" i="53"/>
  <c r="H47" i="53" s="1"/>
  <c r="H51" i="53" s="1"/>
  <c r="H55" i="53" s="1"/>
  <c r="H56" i="53" s="1"/>
  <c r="H21" i="53"/>
  <c r="H23" i="53" s="1"/>
  <c r="H18" i="53"/>
  <c r="H20" i="53" s="1"/>
  <c r="H22" i="53" s="1"/>
  <c r="H24" i="53" s="1"/>
  <c r="H17" i="53"/>
  <c r="H13" i="53"/>
  <c r="H25" i="53" s="1"/>
  <c r="H26" i="53" s="1"/>
  <c r="H27" i="53" s="1"/>
  <c r="H28" i="53" s="1"/>
  <c r="H29" i="53" s="1"/>
  <c r="H30" i="53" s="1"/>
  <c r="H38" i="53" s="1"/>
  <c r="H39" i="53" s="1"/>
  <c r="H40" i="53" s="1"/>
  <c r="H41" i="53" s="1"/>
  <c r="H44" i="53" s="1"/>
  <c r="H45" i="53" s="1"/>
  <c r="H46" i="53" s="1"/>
  <c r="H48" i="53" s="1"/>
  <c r="H49" i="53" s="1"/>
  <c r="H50" i="53" s="1"/>
  <c r="C4" i="53"/>
  <c r="C3" i="53"/>
  <c r="P29" i="52"/>
  <c r="O29" i="52"/>
  <c r="N29" i="52"/>
  <c r="M29" i="52"/>
  <c r="L29" i="52"/>
  <c r="K29" i="52"/>
  <c r="J29" i="52"/>
  <c r="I29" i="52"/>
  <c r="G28" i="52"/>
  <c r="Q17" i="52"/>
  <c r="P15" i="52"/>
  <c r="P36" i="52" s="1"/>
  <c r="K21" i="52"/>
  <c r="J21" i="52"/>
  <c r="O13" i="52"/>
  <c r="O35" i="52" s="1"/>
  <c r="O22" i="52"/>
  <c r="N22" i="52"/>
  <c r="M22" i="52"/>
  <c r="L16" i="52"/>
  <c r="J22" i="52"/>
  <c r="I22" i="52"/>
  <c r="K10" i="52"/>
  <c r="K34" i="52" s="1"/>
  <c r="G56" i="51"/>
  <c r="G42" i="51"/>
  <c r="N34" i="51"/>
  <c r="N64" i="51" s="1"/>
  <c r="J34" i="51"/>
  <c r="J64" i="51" s="1"/>
  <c r="N47" i="51"/>
  <c r="O46" i="51"/>
  <c r="K46" i="51"/>
  <c r="M21" i="52" l="1"/>
  <c r="O21" i="52"/>
  <c r="N21" i="52"/>
  <c r="K16" i="52"/>
  <c r="J16" i="52"/>
  <c r="M16" i="52"/>
  <c r="P22" i="52"/>
  <c r="N13" i="52"/>
  <c r="N35" i="52" s="1"/>
  <c r="L21" i="52"/>
  <c r="I16" i="52"/>
  <c r="K22" i="52"/>
  <c r="I21" i="52"/>
  <c r="O16" i="52"/>
  <c r="J7" i="52"/>
  <c r="J33" i="52" s="1"/>
  <c r="N16" i="52"/>
  <c r="P16" i="52"/>
  <c r="J10" i="52"/>
  <c r="J34" i="52" s="1"/>
  <c r="L22" i="52"/>
  <c r="N7" i="52"/>
  <c r="N33" i="52" s="1"/>
  <c r="M10" i="52"/>
  <c r="M34" i="52" s="1"/>
  <c r="N10" i="52"/>
  <c r="N34" i="52" s="1"/>
  <c r="O10" i="52"/>
  <c r="O34" i="52" s="1"/>
  <c r="P13" i="52"/>
  <c r="P35" i="52" s="1"/>
  <c r="P21" i="52"/>
  <c r="P10" i="52"/>
  <c r="P34" i="52" s="1"/>
  <c r="L13" i="52"/>
  <c r="L35" i="52" s="1"/>
  <c r="K13" i="52"/>
  <c r="K35" i="52" s="1"/>
  <c r="J46" i="51"/>
  <c r="N46" i="51"/>
  <c r="N48" i="51"/>
  <c r="J47" i="51"/>
  <c r="M48" i="51"/>
  <c r="I47" i="51"/>
  <c r="M47" i="51"/>
  <c r="L46" i="51"/>
  <c r="P46" i="51"/>
  <c r="I48" i="51"/>
  <c r="I45" i="51"/>
  <c r="M45" i="51"/>
  <c r="I34" i="51"/>
  <c r="I64" i="51" s="1"/>
  <c r="M34" i="51"/>
  <c r="M64" i="51" s="1"/>
  <c r="K48" i="51"/>
  <c r="O48" i="51"/>
  <c r="K47" i="51"/>
  <c r="O47" i="51"/>
  <c r="L47" i="51"/>
  <c r="P47" i="51"/>
  <c r="I46" i="51"/>
  <c r="M46" i="51"/>
  <c r="I7" i="52"/>
  <c r="I33" i="52" s="1"/>
  <c r="M13" i="52"/>
  <c r="M35" i="52" s="1"/>
  <c r="L15" i="52"/>
  <c r="L36" i="52" s="1"/>
  <c r="M7" i="52"/>
  <c r="M33" i="52" s="1"/>
  <c r="O7" i="52"/>
  <c r="O33" i="52" s="1"/>
  <c r="H62" i="53"/>
  <c r="H65" i="53"/>
  <c r="H57" i="53"/>
  <c r="H63" i="53"/>
  <c r="H52" i="53"/>
  <c r="L23" i="51"/>
  <c r="L62" i="51" s="1"/>
  <c r="P23" i="51"/>
  <c r="P62" i="51" s="1"/>
  <c r="K14" i="51"/>
  <c r="K61" i="51" s="1"/>
  <c r="P30" i="51"/>
  <c r="P63" i="51" s="1"/>
  <c r="M23" i="51"/>
  <c r="M62" i="51" s="1"/>
  <c r="L30" i="51"/>
  <c r="L63" i="51" s="1"/>
  <c r="J14" i="51"/>
  <c r="J61" i="51" s="1"/>
  <c r="N14" i="51"/>
  <c r="N61" i="51" s="1"/>
  <c r="J30" i="51"/>
  <c r="J63" i="51" s="1"/>
  <c r="N30" i="51"/>
  <c r="N63" i="51" s="1"/>
  <c r="O14" i="51"/>
  <c r="O61" i="51" s="1"/>
  <c r="I61" i="51"/>
  <c r="K30" i="51"/>
  <c r="K63" i="51" s="1"/>
  <c r="O30" i="51"/>
  <c r="O63" i="51" s="1"/>
  <c r="M14" i="51"/>
  <c r="M61" i="51" s="1"/>
  <c r="K23" i="51"/>
  <c r="K62" i="51" s="1"/>
  <c r="O23" i="51"/>
  <c r="O62" i="51" s="1"/>
  <c r="K34" i="51"/>
  <c r="K64" i="51" s="1"/>
  <c r="O34" i="51"/>
  <c r="O64" i="51" s="1"/>
  <c r="L14" i="51"/>
  <c r="L61" i="51" s="1"/>
  <c r="P14" i="51"/>
  <c r="P61" i="51" s="1"/>
  <c r="I23" i="51"/>
  <c r="M30" i="51"/>
  <c r="M63" i="51" s="1"/>
  <c r="L10" i="52"/>
  <c r="L34" i="52" s="1"/>
  <c r="J23" i="51"/>
  <c r="J62" i="51" s="1"/>
  <c r="I30" i="51"/>
  <c r="I63" i="51" s="1"/>
  <c r="I15" i="52"/>
  <c r="I36" i="52" s="1"/>
  <c r="M15" i="52"/>
  <c r="M36" i="52" s="1"/>
  <c r="Q15" i="52"/>
  <c r="Q29" i="52"/>
  <c r="N23" i="51"/>
  <c r="N62" i="51" s="1"/>
  <c r="L34" i="51"/>
  <c r="L64" i="51" s="1"/>
  <c r="P34" i="51"/>
  <c r="P64" i="51" s="1"/>
  <c r="L7" i="52"/>
  <c r="L33" i="52" s="1"/>
  <c r="P7" i="52"/>
  <c r="P33" i="52" s="1"/>
  <c r="I13" i="52"/>
  <c r="I35" i="52" s="1"/>
  <c r="I10" i="52"/>
  <c r="J15" i="52"/>
  <c r="J36" i="52" s="1"/>
  <c r="N15" i="52"/>
  <c r="N36" i="52" s="1"/>
  <c r="K15" i="52"/>
  <c r="K36" i="52" s="1"/>
  <c r="O15" i="52"/>
  <c r="O36" i="52" s="1"/>
  <c r="K37" i="52" l="1"/>
  <c r="Q16" i="52"/>
  <c r="Q18" i="52" s="1"/>
  <c r="M37" i="52"/>
  <c r="N37" i="52"/>
  <c r="J37" i="52"/>
  <c r="O56" i="51"/>
  <c r="O58" i="51" s="1"/>
  <c r="I56" i="51"/>
  <c r="I58" i="51" s="1"/>
  <c r="N56" i="51"/>
  <c r="N58" i="51" s="1"/>
  <c r="Q13" i="52"/>
  <c r="M56" i="51"/>
  <c r="M58" i="51" s="1"/>
  <c r="P37" i="52"/>
  <c r="P50" i="51"/>
  <c r="P56" i="51"/>
  <c r="P58" i="51" s="1"/>
  <c r="J48" i="51"/>
  <c r="K56" i="51"/>
  <c r="K58" i="51" s="1"/>
  <c r="L56" i="51"/>
  <c r="L58" i="51" s="1"/>
  <c r="Q10" i="52"/>
  <c r="J56" i="51"/>
  <c r="J58" i="51" s="1"/>
  <c r="I43" i="51"/>
  <c r="Q35" i="52"/>
  <c r="O37" i="52"/>
  <c r="L37" i="52"/>
  <c r="H67" i="53"/>
  <c r="H68" i="53" s="1"/>
  <c r="H69" i="53" s="1"/>
  <c r="H64" i="53"/>
  <c r="Q63" i="51"/>
  <c r="P65" i="51"/>
  <c r="M43" i="51"/>
  <c r="N65" i="51"/>
  <c r="Q30" i="51"/>
  <c r="L65" i="51"/>
  <c r="Q64" i="51"/>
  <c r="K65" i="51"/>
  <c r="J65" i="51"/>
  <c r="P48" i="51"/>
  <c r="O65" i="51"/>
  <c r="K50" i="51"/>
  <c r="L50" i="51"/>
  <c r="J43" i="51"/>
  <c r="J45" i="51"/>
  <c r="Q7" i="52"/>
  <c r="P20" i="52"/>
  <c r="P18" i="52"/>
  <c r="P28" i="52"/>
  <c r="P30" i="52" s="1"/>
  <c r="Q22" i="52"/>
  <c r="C33" i="52" s="1"/>
  <c r="L20" i="52"/>
  <c r="L18" i="52"/>
  <c r="L28" i="52"/>
  <c r="L30" i="52" s="1"/>
  <c r="K20" i="52"/>
  <c r="K18" i="52"/>
  <c r="K28" i="52"/>
  <c r="K30" i="52" s="1"/>
  <c r="L45" i="51"/>
  <c r="L43" i="51"/>
  <c r="I62" i="51"/>
  <c r="Q62" i="51" s="1"/>
  <c r="I18" i="52"/>
  <c r="I28" i="52"/>
  <c r="I20" i="52"/>
  <c r="Q21" i="52"/>
  <c r="Q46" i="51"/>
  <c r="Q14" i="51"/>
  <c r="O20" i="52"/>
  <c r="O18" i="52"/>
  <c r="O28" i="52"/>
  <c r="O30" i="52" s="1"/>
  <c r="P45" i="51"/>
  <c r="P43" i="51"/>
  <c r="K43" i="51"/>
  <c r="K45" i="51"/>
  <c r="M50" i="51"/>
  <c r="M18" i="52"/>
  <c r="M28" i="52"/>
  <c r="M30" i="52" s="1"/>
  <c r="M20" i="52"/>
  <c r="N50" i="51"/>
  <c r="Q36" i="52"/>
  <c r="J50" i="51"/>
  <c r="O50" i="51"/>
  <c r="I50" i="51"/>
  <c r="Q47" i="51"/>
  <c r="C61" i="51" s="1"/>
  <c r="N28" i="52"/>
  <c r="N30" i="52" s="1"/>
  <c r="N20" i="52"/>
  <c r="N18" i="52"/>
  <c r="I34" i="52"/>
  <c r="J28" i="52"/>
  <c r="J30" i="52" s="1"/>
  <c r="J20" i="52"/>
  <c r="J18" i="52"/>
  <c r="Q34" i="51"/>
  <c r="L48" i="51"/>
  <c r="O45" i="51"/>
  <c r="O43" i="51"/>
  <c r="M65" i="51"/>
  <c r="Q33" i="52"/>
  <c r="N43" i="51"/>
  <c r="N45" i="51"/>
  <c r="Q61" i="51"/>
  <c r="Q56" i="51" l="1"/>
  <c r="Q57" i="51"/>
  <c r="Q28" i="52"/>
  <c r="Q30" i="52" s="1"/>
  <c r="I30" i="52"/>
  <c r="Q65" i="51"/>
  <c r="C59" i="51"/>
  <c r="Q45" i="51"/>
  <c r="I65" i="51"/>
  <c r="Q34" i="52"/>
  <c r="Q37" i="52" s="1"/>
  <c r="I37" i="52"/>
  <c r="Q23" i="52"/>
  <c r="C31" i="52"/>
  <c r="Q20" i="52"/>
  <c r="Q50" i="51"/>
  <c r="Q43" i="51"/>
  <c r="Q48" i="51"/>
  <c r="Q58" i="51" l="1"/>
  <c r="Q51" i="51"/>
  <c r="D46" i="47" l="1"/>
  <c r="C46" i="47"/>
  <c r="I45" i="47"/>
  <c r="J45" i="47" s="1"/>
  <c r="J46" i="47" s="1"/>
  <c r="H44" i="47"/>
  <c r="H46" i="47" s="1"/>
  <c r="G43" i="47"/>
  <c r="G46" i="47" s="1"/>
  <c r="F42" i="47"/>
  <c r="F46" i="47" s="1"/>
  <c r="E41" i="47"/>
  <c r="E46" i="47" s="1"/>
  <c r="A41" i="47"/>
  <c r="D40" i="47"/>
  <c r="C40" i="47"/>
  <c r="I39" i="47"/>
  <c r="I40" i="47" s="1"/>
  <c r="E36" i="47"/>
  <c r="F37" i="47" s="1"/>
  <c r="E35" i="47"/>
  <c r="E40" i="47" s="1"/>
  <c r="D34" i="47"/>
  <c r="C34" i="47"/>
  <c r="E30" i="47"/>
  <c r="F31" i="47" s="1"/>
  <c r="E29" i="47"/>
  <c r="D28" i="47"/>
  <c r="C28" i="47"/>
  <c r="I27" i="47"/>
  <c r="J27" i="47"/>
  <c r="J28" i="47"/>
  <c r="G25" i="47"/>
  <c r="H25" i="47" s="1"/>
  <c r="H28" i="47" s="1"/>
  <c r="F24" i="47"/>
  <c r="G24" i="47" s="1"/>
  <c r="G28" i="47" s="1"/>
  <c r="O23" i="47"/>
  <c r="E23" i="47"/>
  <c r="E28" i="47" s="1"/>
  <c r="A23" i="47"/>
  <c r="D22" i="47"/>
  <c r="C22" i="47"/>
  <c r="O21" i="47"/>
  <c r="I21" i="47"/>
  <c r="J21" i="47" s="1"/>
  <c r="J22" i="47" s="1"/>
  <c r="H20" i="47"/>
  <c r="H22" i="47" s="1"/>
  <c r="G19" i="47"/>
  <c r="G22" i="47" s="1"/>
  <c r="F18" i="47"/>
  <c r="F22" i="47" s="1"/>
  <c r="E17" i="47"/>
  <c r="E22" i="47" s="1"/>
  <c r="A17" i="47"/>
  <c r="T16" i="47"/>
  <c r="S16" i="47"/>
  <c r="O16" i="47"/>
  <c r="O17" i="47" s="1"/>
  <c r="O18" i="47" s="1"/>
  <c r="D16" i="47"/>
  <c r="C16" i="47"/>
  <c r="Y15" i="47"/>
  <c r="Y16" i="47" s="1"/>
  <c r="I15" i="47"/>
  <c r="J15" i="47" s="1"/>
  <c r="J16" i="47" s="1"/>
  <c r="W14" i="47"/>
  <c r="Q11" i="47" s="1"/>
  <c r="X14" i="47"/>
  <c r="X16" i="47" s="1"/>
  <c r="H14" i="47"/>
  <c r="H16" i="47"/>
  <c r="W13" i="47"/>
  <c r="G13" i="47"/>
  <c r="G16" i="47" s="1"/>
  <c r="V12" i="47"/>
  <c r="V16" i="47" s="1"/>
  <c r="F12" i="47"/>
  <c r="F16" i="47" s="1"/>
  <c r="U11" i="47"/>
  <c r="U16" i="47" s="1"/>
  <c r="O11" i="47"/>
  <c r="O12" i="47" s="1"/>
  <c r="O13" i="47" s="1"/>
  <c r="E11" i="47"/>
  <c r="E16" i="47" s="1"/>
  <c r="A11" i="47"/>
  <c r="D10" i="47"/>
  <c r="C10" i="47"/>
  <c r="O6" i="47"/>
  <c r="O7" i="47" s="1"/>
  <c r="E6" i="47"/>
  <c r="F6" i="47" s="1"/>
  <c r="G6" i="47" s="1"/>
  <c r="R5" i="47"/>
  <c r="F5" i="47"/>
  <c r="E5" i="47"/>
  <c r="I28" i="47"/>
  <c r="F29" i="47"/>
  <c r="R125" i="2"/>
  <c r="R136" i="2"/>
  <c r="O103" i="2"/>
  <c r="H140" i="2"/>
  <c r="I140" i="2"/>
  <c r="J140" i="2"/>
  <c r="K140" i="2"/>
  <c r="L140" i="2"/>
  <c r="M140" i="2"/>
  <c r="N140" i="2"/>
  <c r="O140" i="2"/>
  <c r="P140" i="2"/>
  <c r="P3" i="2"/>
  <c r="P4" i="2"/>
  <c r="P5" i="2"/>
  <c r="P6" i="2"/>
  <c r="P7" i="2"/>
  <c r="P8" i="2"/>
  <c r="P11" i="2"/>
  <c r="P12" i="2"/>
  <c r="P13" i="2"/>
  <c r="P15" i="2"/>
  <c r="P16" i="2"/>
  <c r="P164" i="2" s="1"/>
  <c r="P17" i="2"/>
  <c r="P182" i="2" s="1"/>
  <c r="P18" i="2"/>
  <c r="P154" i="2" s="1"/>
  <c r="P19" i="2"/>
  <c r="P20" i="2"/>
  <c r="P22" i="2"/>
  <c r="P24" i="2"/>
  <c r="P26" i="2"/>
  <c r="P28" i="2"/>
  <c r="P50" i="2"/>
  <c r="Q50" i="2" s="1"/>
  <c r="N180" i="2"/>
  <c r="O180" i="2"/>
  <c r="I181" i="2"/>
  <c r="J181" i="2"/>
  <c r="K181" i="2"/>
  <c r="L181" i="2"/>
  <c r="M181" i="2"/>
  <c r="N181" i="2"/>
  <c r="O181" i="2"/>
  <c r="I182" i="2"/>
  <c r="J182" i="2"/>
  <c r="K182" i="2"/>
  <c r="L182" i="2"/>
  <c r="M182" i="2"/>
  <c r="N182" i="2"/>
  <c r="O182" i="2"/>
  <c r="H180" i="2"/>
  <c r="H181" i="2"/>
  <c r="H182" i="2"/>
  <c r="H179" i="2"/>
  <c r="I222" i="2"/>
  <c r="J222" i="2"/>
  <c r="K222" i="2"/>
  <c r="K174" i="2" s="1"/>
  <c r="L222" i="2"/>
  <c r="L174" i="2" s="1"/>
  <c r="M222" i="2"/>
  <c r="N222" i="2"/>
  <c r="O222" i="2"/>
  <c r="I223" i="2"/>
  <c r="Q223" i="2" s="1"/>
  <c r="J223" i="2"/>
  <c r="K223" i="2"/>
  <c r="L223" i="2"/>
  <c r="M223" i="2"/>
  <c r="N223" i="2"/>
  <c r="N174" i="2" s="1"/>
  <c r="O223" i="2"/>
  <c r="O174" i="2" s="1"/>
  <c r="P223" i="2"/>
  <c r="I224" i="2"/>
  <c r="J224" i="2"/>
  <c r="K224" i="2"/>
  <c r="L224" i="2"/>
  <c r="M224" i="2"/>
  <c r="N224" i="2"/>
  <c r="O224" i="2"/>
  <c r="I225" i="2"/>
  <c r="J225" i="2"/>
  <c r="K225" i="2"/>
  <c r="L225" i="2"/>
  <c r="M225" i="2"/>
  <c r="N225" i="2"/>
  <c r="O225" i="2"/>
  <c r="P225" i="2"/>
  <c r="H223" i="2"/>
  <c r="H224" i="2"/>
  <c r="H225" i="2"/>
  <c r="H222" i="2"/>
  <c r="Q221" i="2"/>
  <c r="Q220" i="2"/>
  <c r="Q219" i="2"/>
  <c r="R218" i="2"/>
  <c r="R219" i="2" s="1"/>
  <c r="Q218" i="2"/>
  <c r="I160" i="2"/>
  <c r="J160" i="2"/>
  <c r="K160" i="2"/>
  <c r="L160" i="2"/>
  <c r="M160" i="2"/>
  <c r="N160" i="2"/>
  <c r="O160" i="2"/>
  <c r="H160" i="2"/>
  <c r="H161" i="2"/>
  <c r="I161" i="2"/>
  <c r="J161" i="2"/>
  <c r="K161" i="2"/>
  <c r="L161" i="2"/>
  <c r="M161" i="2"/>
  <c r="N161" i="2"/>
  <c r="O161" i="2"/>
  <c r="J156" i="2"/>
  <c r="M156" i="2"/>
  <c r="I156" i="2"/>
  <c r="R113" i="2"/>
  <c r="R78" i="2"/>
  <c r="P152" i="2"/>
  <c r="P153" i="2" s="1"/>
  <c r="Q69" i="2"/>
  <c r="Q71" i="2"/>
  <c r="Q72" i="2"/>
  <c r="Q73" i="2"/>
  <c r="Q74" i="2"/>
  <c r="Q75" i="2"/>
  <c r="Q76" i="2"/>
  <c r="Q77" i="2"/>
  <c r="Q78" i="2"/>
  <c r="Q210" i="2"/>
  <c r="Q211" i="2"/>
  <c r="Q212" i="2"/>
  <c r="Q213" i="2"/>
  <c r="Q79" i="2"/>
  <c r="Q81" i="2"/>
  <c r="Q82" i="2"/>
  <c r="Q83" i="2"/>
  <c r="Q84" i="2"/>
  <c r="Q85" i="2"/>
  <c r="Q86" i="2"/>
  <c r="Q87" i="2"/>
  <c r="Q88" i="2"/>
  <c r="Q89" i="2"/>
  <c r="Q90" i="2"/>
  <c r="Q91" i="2"/>
  <c r="Q92" i="2"/>
  <c r="Q93" i="2"/>
  <c r="Q94" i="2"/>
  <c r="Q95" i="2"/>
  <c r="Q96" i="2"/>
  <c r="Q97" i="2"/>
  <c r="Q98" i="2"/>
  <c r="Q99" i="2"/>
  <c r="Q100" i="2"/>
  <c r="Q101" i="2"/>
  <c r="Q102" i="2"/>
  <c r="Q108" i="2"/>
  <c r="Q109" i="2"/>
  <c r="Q110" i="2"/>
  <c r="Q111" i="2"/>
  <c r="Q112" i="2"/>
  <c r="Q113" i="2"/>
  <c r="Q114" i="2"/>
  <c r="Q115" i="2"/>
  <c r="Q116" i="2"/>
  <c r="Q117" i="2"/>
  <c r="Q118" i="2"/>
  <c r="Q119" i="2"/>
  <c r="Q120" i="2"/>
  <c r="Q121" i="2"/>
  <c r="Q122" i="2"/>
  <c r="Q123" i="2"/>
  <c r="Q124" i="2"/>
  <c r="Q125" i="2"/>
  <c r="Q126" i="2"/>
  <c r="Q127" i="2"/>
  <c r="Q128" i="2"/>
  <c r="Q129" i="2"/>
  <c r="Q130" i="2"/>
  <c r="Q131" i="2"/>
  <c r="Q132" i="2"/>
  <c r="Q133" i="2"/>
  <c r="Q134" i="2"/>
  <c r="Q135" i="2"/>
  <c r="Q136" i="2"/>
  <c r="Q137" i="2"/>
  <c r="Q138" i="2"/>
  <c r="Q139" i="2"/>
  <c r="Q141" i="2"/>
  <c r="Q142" i="2"/>
  <c r="Q143" i="2"/>
  <c r="Q144" i="2"/>
  <c r="Q145" i="2"/>
  <c r="Q146" i="2"/>
  <c r="Q148" i="2"/>
  <c r="Q149" i="2"/>
  <c r="Q150" i="2"/>
  <c r="Q151" i="2"/>
  <c r="H158" i="2"/>
  <c r="I165" i="2"/>
  <c r="J165" i="2"/>
  <c r="K165" i="2"/>
  <c r="L165" i="2"/>
  <c r="M165" i="2"/>
  <c r="N165" i="2"/>
  <c r="O165" i="2"/>
  <c r="H165" i="2"/>
  <c r="I164" i="2"/>
  <c r="J164" i="2"/>
  <c r="K164" i="2"/>
  <c r="L164" i="2"/>
  <c r="M164" i="2"/>
  <c r="N164" i="2"/>
  <c r="O164" i="2"/>
  <c r="H164" i="2"/>
  <c r="I163" i="2"/>
  <c r="J163" i="2"/>
  <c r="K163" i="2"/>
  <c r="L163" i="2"/>
  <c r="M163" i="2"/>
  <c r="M173" i="2" s="1"/>
  <c r="N163" i="2"/>
  <c r="O163" i="2"/>
  <c r="O173" i="2" s="1"/>
  <c r="H163" i="2"/>
  <c r="I162" i="2"/>
  <c r="J162" i="2"/>
  <c r="J173" i="2" s="1"/>
  <c r="K162" i="2"/>
  <c r="L162" i="2"/>
  <c r="M162" i="2"/>
  <c r="N162" i="2"/>
  <c r="N173" i="2" s="1"/>
  <c r="O162" i="2"/>
  <c r="H162" i="2"/>
  <c r="H173" i="2" s="1"/>
  <c r="M159" i="2"/>
  <c r="N159" i="2"/>
  <c r="O159" i="2"/>
  <c r="H159" i="2"/>
  <c r="I154" i="2"/>
  <c r="J154" i="2"/>
  <c r="K154" i="2"/>
  <c r="L154" i="2"/>
  <c r="M154" i="2"/>
  <c r="N154" i="2"/>
  <c r="O154" i="2"/>
  <c r="N155" i="2"/>
  <c r="O155" i="2"/>
  <c r="K156" i="2"/>
  <c r="N156" i="2"/>
  <c r="O156" i="2"/>
  <c r="I157" i="2"/>
  <c r="J157" i="2"/>
  <c r="K157" i="2"/>
  <c r="L157" i="2"/>
  <c r="M157" i="2"/>
  <c r="N157" i="2"/>
  <c r="O157" i="2"/>
  <c r="P157" i="2"/>
  <c r="H155" i="2"/>
  <c r="H156" i="2"/>
  <c r="H157" i="2"/>
  <c r="H154" i="2"/>
  <c r="H70" i="2"/>
  <c r="H170" i="2" s="1"/>
  <c r="Q51" i="2"/>
  <c r="Q52" i="2"/>
  <c r="Q53" i="2"/>
  <c r="Q54" i="2"/>
  <c r="R203" i="2"/>
  <c r="R47" i="2"/>
  <c r="P80" i="2"/>
  <c r="R72" i="2" s="1"/>
  <c r="L23" i="2"/>
  <c r="L159" i="2" s="1"/>
  <c r="K23" i="2"/>
  <c r="J23" i="2"/>
  <c r="J159" i="2" s="1"/>
  <c r="I23" i="2"/>
  <c r="L19" i="2"/>
  <c r="K19" i="2"/>
  <c r="K155" i="2" s="1"/>
  <c r="J19" i="2"/>
  <c r="I19" i="2"/>
  <c r="O10" i="2"/>
  <c r="O70" i="2" s="1"/>
  <c r="O170" i="2" s="1"/>
  <c r="N10" i="2"/>
  <c r="N70" i="2" s="1"/>
  <c r="N170" i="2" s="1"/>
  <c r="M10" i="2"/>
  <c r="L10" i="2"/>
  <c r="L158" i="2" s="1"/>
  <c r="K10" i="2"/>
  <c r="K179" i="2" s="1"/>
  <c r="J10" i="2"/>
  <c r="J158" i="2" s="1"/>
  <c r="I10" i="2"/>
  <c r="I70" i="2" s="1"/>
  <c r="R11" i="2"/>
  <c r="M7" i="2"/>
  <c r="M155" i="2" s="1"/>
  <c r="M180" i="2"/>
  <c r="L7" i="2"/>
  <c r="K7" i="2"/>
  <c r="J7" i="2"/>
  <c r="I7" i="2"/>
  <c r="P103" i="2"/>
  <c r="K158" i="2"/>
  <c r="O179" i="2"/>
  <c r="M158" i="2"/>
  <c r="M172" i="2" s="1"/>
  <c r="M179" i="2"/>
  <c r="M183" i="2" s="1"/>
  <c r="I159" i="2"/>
  <c r="I180" i="2"/>
  <c r="Q80" i="2"/>
  <c r="I155" i="2"/>
  <c r="P155" i="2"/>
  <c r="O158" i="2"/>
  <c r="O172" i="2"/>
  <c r="K159" i="2"/>
  <c r="R152" i="2"/>
  <c r="Q147" i="2"/>
  <c r="L156" i="2"/>
  <c r="Q152" i="2"/>
  <c r="H172" i="2"/>
  <c r="I103" i="2"/>
  <c r="R103" i="2" s="1"/>
  <c r="R134" i="2"/>
  <c r="R123" i="2"/>
  <c r="R121" i="2"/>
  <c r="R116" i="2"/>
  <c r="S136" i="2"/>
  <c r="R111" i="2"/>
  <c r="R98" i="2"/>
  <c r="R213" i="2"/>
  <c r="R212" i="2"/>
  <c r="R211" i="2"/>
  <c r="I6" i="14"/>
  <c r="I7" i="14"/>
  <c r="I8" i="14"/>
  <c r="I9" i="14"/>
  <c r="I11" i="14"/>
  <c r="I12" i="14"/>
  <c r="I13" i="14"/>
  <c r="I14" i="14"/>
  <c r="I16" i="14"/>
  <c r="I17" i="14"/>
  <c r="I18" i="14"/>
  <c r="I19" i="14"/>
  <c r="I21" i="14"/>
  <c r="I22" i="14"/>
  <c r="I23" i="14"/>
  <c r="I24" i="14"/>
  <c r="I26" i="14"/>
  <c r="I27" i="14"/>
  <c r="I28" i="14"/>
  <c r="I29" i="14"/>
  <c r="I31" i="14"/>
  <c r="I32" i="14"/>
  <c r="I33" i="14"/>
  <c r="I34" i="14"/>
  <c r="I36" i="14"/>
  <c r="I37" i="14"/>
  <c r="I38" i="14"/>
  <c r="I39" i="14"/>
  <c r="I40" i="14"/>
  <c r="I41" i="14"/>
  <c r="I42" i="14"/>
  <c r="I43" i="14"/>
  <c r="I44" i="14"/>
  <c r="E46" i="14"/>
  <c r="F46" i="14"/>
  <c r="G46" i="14"/>
  <c r="H46" i="14"/>
  <c r="E47" i="14"/>
  <c r="I47" i="14" s="1"/>
  <c r="F47" i="14"/>
  <c r="G47" i="14"/>
  <c r="H47" i="14"/>
  <c r="E48" i="14"/>
  <c r="F48" i="14"/>
  <c r="G48" i="14"/>
  <c r="G50" i="14" s="1"/>
  <c r="H48" i="14"/>
  <c r="E49" i="14"/>
  <c r="F49" i="14"/>
  <c r="G49" i="14"/>
  <c r="H49" i="14"/>
  <c r="F45" i="14"/>
  <c r="G45" i="14"/>
  <c r="E45" i="14"/>
  <c r="H10" i="14"/>
  <c r="I10" i="14" s="1"/>
  <c r="H15" i="14"/>
  <c r="I15" i="14" s="1"/>
  <c r="H20" i="14"/>
  <c r="I20" i="14" s="1"/>
  <c r="H25" i="14"/>
  <c r="H30" i="14"/>
  <c r="I30" i="14" s="1"/>
  <c r="H35" i="14"/>
  <c r="I35" i="14" s="1"/>
  <c r="H5" i="14"/>
  <c r="I5" i="14" s="1"/>
  <c r="I46" i="14"/>
  <c r="K173" i="2"/>
  <c r="O153" i="2"/>
  <c r="N153" i="2"/>
  <c r="I153" i="2"/>
  <c r="K153" i="2"/>
  <c r="J153" i="2"/>
  <c r="L153" i="2"/>
  <c r="M153" i="2"/>
  <c r="H153" i="2"/>
  <c r="AN46" i="11"/>
  <c r="AM46" i="11"/>
  <c r="AL46" i="11"/>
  <c r="AK46" i="11"/>
  <c r="AJ46" i="11"/>
  <c r="AI46" i="11"/>
  <c r="AH46" i="11"/>
  <c r="AG46" i="11"/>
  <c r="AF46" i="11"/>
  <c r="AN39" i="11"/>
  <c r="AM39" i="11"/>
  <c r="AL39" i="11"/>
  <c r="AK39" i="11"/>
  <c r="AJ39" i="11"/>
  <c r="AI39" i="11"/>
  <c r="AH39" i="11"/>
  <c r="AG39" i="11"/>
  <c r="AF39" i="11"/>
  <c r="AN40" i="10"/>
  <c r="AM40" i="10"/>
  <c r="AL40" i="10"/>
  <c r="AK40" i="10"/>
  <c r="AJ40" i="10"/>
  <c r="AI40" i="10"/>
  <c r="AH40" i="10"/>
  <c r="AG40" i="10"/>
  <c r="AF40" i="10"/>
  <c r="AN39" i="10"/>
  <c r="AM39" i="10"/>
  <c r="AL39" i="10"/>
  <c r="AK39" i="10"/>
  <c r="AJ39" i="10"/>
  <c r="AI39" i="10"/>
  <c r="AH39" i="10"/>
  <c r="AG39" i="10"/>
  <c r="AF39" i="10"/>
  <c r="BF14" i="10"/>
  <c r="BE14" i="10"/>
  <c r="BD14" i="10"/>
  <c r="BC14" i="10"/>
  <c r="BB14" i="10"/>
  <c r="BA14" i="10"/>
  <c r="AZ14" i="10"/>
  <c r="AY14" i="10"/>
  <c r="AX14" i="10"/>
  <c r="AN14" i="10"/>
  <c r="AM14" i="10"/>
  <c r="AL14" i="10"/>
  <c r="AK14" i="10"/>
  <c r="AJ14" i="10"/>
  <c r="AI14" i="10"/>
  <c r="AH14" i="10"/>
  <c r="AG14" i="10"/>
  <c r="AF14" i="10"/>
  <c r="BO24" i="9"/>
  <c r="BN24" i="9"/>
  <c r="BM24" i="9"/>
  <c r="BL24" i="9"/>
  <c r="BK24" i="9"/>
  <c r="BJ24" i="9"/>
  <c r="BI24" i="9"/>
  <c r="BH24" i="9"/>
  <c r="Q225" i="2"/>
  <c r="I173" i="2"/>
  <c r="H183" i="2"/>
  <c r="J103" i="2"/>
  <c r="K103" i="2"/>
  <c r="L103" i="2"/>
  <c r="M103" i="2"/>
  <c r="N103" i="2"/>
  <c r="H103" i="2"/>
  <c r="R96" i="2"/>
  <c r="Q2" i="2"/>
  <c r="Q9" i="2"/>
  <c r="Q14" i="2"/>
  <c r="Q21" i="2"/>
  <c r="Q25" i="2"/>
  <c r="Q27" i="2"/>
  <c r="Q29" i="2"/>
  <c r="Q30" i="2"/>
  <c r="Q39" i="2"/>
  <c r="Q40" i="2"/>
  <c r="Q41" i="2"/>
  <c r="Q42" i="2"/>
  <c r="Q43" i="2"/>
  <c r="Q44" i="2"/>
  <c r="Q45" i="2"/>
  <c r="Q202" i="2"/>
  <c r="Q203" i="2"/>
  <c r="Q204" i="2"/>
  <c r="Q205" i="2"/>
  <c r="Q46" i="2"/>
  <c r="Q47" i="2"/>
  <c r="Q48" i="2"/>
  <c r="Q49" i="2"/>
  <c r="Q55" i="2"/>
  <c r="Q56" i="2"/>
  <c r="Q57" i="2"/>
  <c r="Q58" i="2"/>
  <c r="Q59" i="2"/>
  <c r="Q60" i="2"/>
  <c r="Q61" i="2"/>
  <c r="Q62" i="2"/>
  <c r="Q63" i="2"/>
  <c r="Q64" i="2"/>
  <c r="Q65" i="2"/>
  <c r="Q66" i="2"/>
  <c r="Q67" i="2"/>
  <c r="Q68" i="2"/>
  <c r="P194" i="2"/>
  <c r="P222" i="2" s="1"/>
  <c r="P196" i="2"/>
  <c r="P224" i="2" s="1"/>
  <c r="Q224" i="2" s="1"/>
  <c r="Q8" i="2"/>
  <c r="Q12" i="2"/>
  <c r="P180" i="2"/>
  <c r="Q5" i="2"/>
  <c r="Q4" i="2"/>
  <c r="P159" i="2"/>
  <c r="P161" i="2"/>
  <c r="Q161" i="2" s="1"/>
  <c r="P163" i="2"/>
  <c r="P162" i="2"/>
  <c r="P160" i="2"/>
  <c r="R19" i="2"/>
  <c r="P156" i="2"/>
  <c r="Q156" i="2"/>
  <c r="Q13" i="2"/>
  <c r="Q15" i="2"/>
  <c r="Q26" i="2"/>
  <c r="Q24" i="2"/>
  <c r="Q28" i="2"/>
  <c r="Q11" i="2"/>
  <c r="Q6" i="2"/>
  <c r="Q20" i="2"/>
  <c r="Q22" i="2"/>
  <c r="Q3" i="2"/>
  <c r="L172" i="2" l="1"/>
  <c r="J172" i="2"/>
  <c r="E50" i="14"/>
  <c r="M70" i="2"/>
  <c r="M170" i="2" s="1"/>
  <c r="L180" i="2"/>
  <c r="H174" i="2"/>
  <c r="J174" i="2"/>
  <c r="Q160" i="2"/>
  <c r="J179" i="2"/>
  <c r="E47" i="47"/>
  <c r="Q23" i="2"/>
  <c r="Q180" i="2" s="1"/>
  <c r="L179" i="2"/>
  <c r="I174" i="2"/>
  <c r="P174" i="2" s="1"/>
  <c r="Q174" i="2" s="1"/>
  <c r="F23" i="47"/>
  <c r="F28" i="47" s="1"/>
  <c r="N183" i="2"/>
  <c r="Q163" i="2"/>
  <c r="F50" i="14"/>
  <c r="I16" i="47"/>
  <c r="K70" i="2"/>
  <c r="K170" i="2" s="1"/>
  <c r="O183" i="2"/>
  <c r="Q159" i="2"/>
  <c r="N158" i="2"/>
  <c r="N172" i="2" s="1"/>
  <c r="I171" i="2"/>
  <c r="P181" i="2"/>
  <c r="I158" i="2"/>
  <c r="I172" i="2" s="1"/>
  <c r="M171" i="2"/>
  <c r="F47" i="47"/>
  <c r="K172" i="2"/>
  <c r="Q182" i="2"/>
  <c r="H171" i="2"/>
  <c r="N171" i="2"/>
  <c r="L173" i="2"/>
  <c r="J39" i="47"/>
  <c r="J40" i="47" s="1"/>
  <c r="M174" i="2"/>
  <c r="I49" i="14"/>
  <c r="N179" i="2"/>
  <c r="Q19" i="2"/>
  <c r="Q157" i="2"/>
  <c r="O171" i="2"/>
  <c r="W16" i="47"/>
  <c r="H47" i="47"/>
  <c r="Q17" i="2"/>
  <c r="K171" i="2"/>
  <c r="Q140" i="2"/>
  <c r="Q7" i="2"/>
  <c r="Q103" i="2"/>
  <c r="L155" i="2"/>
  <c r="L171" i="2" s="1"/>
  <c r="L70" i="2"/>
  <c r="D47" i="47"/>
  <c r="H45" i="14"/>
  <c r="I45" i="14" s="1"/>
  <c r="I25" i="14"/>
  <c r="P171" i="2"/>
  <c r="Q154" i="2"/>
  <c r="R156" i="2"/>
  <c r="H50" i="14"/>
  <c r="Q164" i="2"/>
  <c r="G47" i="47"/>
  <c r="R153" i="2"/>
  <c r="Q153" i="2"/>
  <c r="R150" i="2"/>
  <c r="R165" i="2"/>
  <c r="G31" i="47"/>
  <c r="H31" i="47" s="1"/>
  <c r="G32" i="47"/>
  <c r="P7" i="47"/>
  <c r="O8" i="47"/>
  <c r="P8" i="47" s="1"/>
  <c r="Q8" i="47" s="1"/>
  <c r="R8" i="47" s="1"/>
  <c r="R168" i="2"/>
  <c r="Q222" i="2"/>
  <c r="G37" i="47"/>
  <c r="G38" i="47"/>
  <c r="H38" i="47" s="1"/>
  <c r="H40" i="47" s="1"/>
  <c r="A35" i="47"/>
  <c r="P165" i="2"/>
  <c r="Q165" i="2" s="1"/>
  <c r="Q16" i="2"/>
  <c r="Q181" i="2" s="1"/>
  <c r="Q162" i="2"/>
  <c r="I48" i="14"/>
  <c r="J170" i="2"/>
  <c r="K180" i="2"/>
  <c r="K183" i="2" s="1"/>
  <c r="I22" i="47"/>
  <c r="J70" i="2"/>
  <c r="Z15" i="47"/>
  <c r="Z16" i="47" s="1"/>
  <c r="E10" i="47"/>
  <c r="E34" i="47"/>
  <c r="F7" i="47"/>
  <c r="F10" i="47" s="1"/>
  <c r="F36" i="47"/>
  <c r="F40" i="47" s="1"/>
  <c r="J155" i="2"/>
  <c r="J180" i="2"/>
  <c r="J183" i="2" s="1"/>
  <c r="L170" i="2"/>
  <c r="I46" i="47"/>
  <c r="Q18" i="2"/>
  <c r="F30" i="47"/>
  <c r="G30" i="47" s="1"/>
  <c r="P10" i="2"/>
  <c r="P179" i="2" s="1"/>
  <c r="P183" i="2" s="1"/>
  <c r="I170" i="2"/>
  <c r="I179" i="2"/>
  <c r="I183" i="2" s="1"/>
  <c r="G40" i="47" l="1"/>
  <c r="L183" i="2"/>
  <c r="P158" i="2"/>
  <c r="S8" i="2"/>
  <c r="R13" i="2"/>
  <c r="P70" i="2"/>
  <c r="R10" i="2"/>
  <c r="R54" i="2"/>
  <c r="Q10" i="2"/>
  <c r="Q179" i="2" s="1"/>
  <c r="R7" i="2"/>
  <c r="G8" i="47"/>
  <c r="G7" i="47"/>
  <c r="G34" i="47"/>
  <c r="P173" i="2"/>
  <c r="Q173" i="2" s="1"/>
  <c r="I50" i="14"/>
  <c r="J50" i="14" s="1"/>
  <c r="H33" i="47"/>
  <c r="H34" i="47" s="1"/>
  <c r="H32" i="47"/>
  <c r="I32" i="47" s="1"/>
  <c r="F34" i="47"/>
  <c r="Q155" i="2"/>
  <c r="J171" i="2"/>
  <c r="Q171" i="2"/>
  <c r="Q158" i="2" l="1"/>
  <c r="P172" i="2"/>
  <c r="R160" i="2"/>
  <c r="J32" i="47"/>
  <c r="H9" i="47"/>
  <c r="I9" i="47" s="1"/>
  <c r="J9" i="47" s="1"/>
  <c r="J10" i="47" s="1"/>
  <c r="H8" i="47"/>
  <c r="I8" i="47" s="1"/>
  <c r="I10" i="47" s="1"/>
  <c r="A5" i="47"/>
  <c r="R62" i="2"/>
  <c r="R70" i="2"/>
  <c r="Q70" i="2"/>
  <c r="I33" i="47"/>
  <c r="J33" i="47" s="1"/>
  <c r="A29" i="47"/>
  <c r="H7" i="47"/>
  <c r="G10" i="47"/>
  <c r="P170" i="2"/>
  <c r="Q170" i="2" s="1"/>
  <c r="J34" i="47" l="1"/>
  <c r="I34" i="47"/>
  <c r="H10" i="47"/>
  <c r="Q172" i="2"/>
  <c r="P175" i="2"/>
  <c r="R175" i="2" l="1"/>
  <c r="R183" i="2"/>
</calcChain>
</file>

<file path=xl/sharedStrings.xml><?xml version="1.0" encoding="utf-8"?>
<sst xmlns="http://schemas.openxmlformats.org/spreadsheetml/2006/main" count="2651" uniqueCount="661">
  <si>
    <t>Detailed Budget Notes</t>
  </si>
  <si>
    <t>Component</t>
  </si>
  <si>
    <t>Output</t>
  </si>
  <si>
    <t>Activity</t>
  </si>
  <si>
    <t>Financing Source</t>
  </si>
  <si>
    <t xml:space="preserve">Budget Account Description </t>
  </si>
  <si>
    <t>Budget Notes*</t>
  </si>
  <si>
    <t>Amount Year 1 (USD)</t>
  </si>
  <si>
    <t>Amount Year 2 (USD)</t>
  </si>
  <si>
    <t>Amount Year 3 (USD)</t>
  </si>
  <si>
    <t>Amount Year 4 (USD)</t>
  </si>
  <si>
    <t>Amount Year 5 (USD)</t>
  </si>
  <si>
    <t>Amount Year 6 (USD)</t>
  </si>
  <si>
    <t>Total (USD)</t>
  </si>
  <si>
    <t>GCF</t>
  </si>
  <si>
    <t>Beneficiaries</t>
  </si>
  <si>
    <t>Country</t>
  </si>
  <si>
    <t>Accredited Entity</t>
  </si>
  <si>
    <t>TOTAL</t>
  </si>
  <si>
    <t>Total Components</t>
  </si>
  <si>
    <t>Total Amount</t>
  </si>
  <si>
    <t>Total Amount GCF</t>
  </si>
  <si>
    <t>Total Amount Country</t>
  </si>
  <si>
    <t>Total Amount AE</t>
  </si>
  <si>
    <t xml:space="preserve">*Please provide the assumptions and basis of how these costs are arrived. Please use separate sheets if the space here is not enough. Please also provide the assumptions regarding the exchange rates used for budgeting, if applicable. </t>
  </si>
  <si>
    <t>Total Amount beneficiaries</t>
  </si>
  <si>
    <t>Componentes</t>
  </si>
  <si>
    <t>Study</t>
  </si>
  <si>
    <t>Amount Year 7 (USD)</t>
  </si>
  <si>
    <t>Amount Year 8 (USD)</t>
  </si>
  <si>
    <t>Component 1</t>
  </si>
  <si>
    <t>Output 1.1</t>
  </si>
  <si>
    <t>Output 1.2. Funds for Investment Plans for family farmers</t>
  </si>
  <si>
    <t>Activity 1.2.2 Backyard gardens</t>
  </si>
  <si>
    <t>Activity 1.2.1  Family farms</t>
  </si>
  <si>
    <t>Check</t>
  </si>
  <si>
    <t>Output 1.3 Funds for Community Investment Plans</t>
  </si>
  <si>
    <t>Activity 1.3.1 Schools</t>
  </si>
  <si>
    <t>Activity 1.3.2 Landscape Management for Colective areas</t>
  </si>
  <si>
    <t>Output 1.4 Farmers Network</t>
  </si>
  <si>
    <t>Activity 1.4.1 Training and TA</t>
  </si>
  <si>
    <t>Consultancies and Technical Assistance</t>
  </si>
  <si>
    <t>Funds for Productive Development Plans</t>
  </si>
  <si>
    <t>Civil works, goods, services and inputs</t>
  </si>
  <si>
    <t>Management and Administrative Provision</t>
  </si>
  <si>
    <t>Subtotal</t>
  </si>
  <si>
    <t>Activity 1.4.2 Exchange visits and Workshops</t>
  </si>
  <si>
    <t>TOTAL COMPONENT 1</t>
  </si>
  <si>
    <t>Output 2.5. Access to water infrastructure</t>
  </si>
  <si>
    <t>Activity 2.5.1. Cisterns</t>
  </si>
  <si>
    <t>Activity 2.5.2. Other Social Technologies for water supply</t>
  </si>
  <si>
    <t>Output 2.6. Reuse of grey and black water systems</t>
  </si>
  <si>
    <t>Activity 2.6.1. Re-use grey and black water systems</t>
  </si>
  <si>
    <t>TOTAL COMPONENT 2</t>
  </si>
  <si>
    <t>Component 2</t>
  </si>
  <si>
    <t>Output  3,7. Capacity building, social communication and participation of Women, youth and Traditional Communities</t>
  </si>
  <si>
    <t>Output 3.8. Planning and M&amp;E, workshops and trainings</t>
  </si>
  <si>
    <t>Activity 3.8.1 Planning and M&amp;E, workshops and trainings</t>
  </si>
  <si>
    <t>Output 3.9. Entrepreneurship</t>
  </si>
  <si>
    <t>Activity 3.9.1 Entrepreneurship</t>
  </si>
  <si>
    <t>Output 3.10. Knowledge Management, M&amp;E, policy dialogue and SS Cooperation</t>
  </si>
  <si>
    <t>Brazil</t>
  </si>
  <si>
    <t xml:space="preserve"> </t>
  </si>
  <si>
    <t>Semiarid Climate Resilience Project (PRESSA)</t>
  </si>
  <si>
    <t>Unit</t>
  </si>
  <si>
    <t>Table 2. Increase water storage capacity of family farms</t>
  </si>
  <si>
    <t>Cost</t>
  </si>
  <si>
    <t>Summary Divisions</t>
  </si>
  <si>
    <t>Other Accounts</t>
  </si>
  <si>
    <t>Expenditures by Financiers (US$)</t>
  </si>
  <si>
    <t>Detailed Costs</t>
  </si>
  <si>
    <t>Quantities</t>
  </si>
  <si>
    <t>Unit Cost</t>
  </si>
  <si>
    <t>(US$</t>
  </si>
  <si>
    <t>Totals Including Contingencies (US$)</t>
  </si>
  <si>
    <t>Expenditure</t>
  </si>
  <si>
    <t>Disb.</t>
  </si>
  <si>
    <t>IFAD 11</t>
  </si>
  <si>
    <t>IFAD 12</t>
  </si>
  <si>
    <t>GCF Loan</t>
  </si>
  <si>
    <t>The Government</t>
  </si>
  <si>
    <t>2001</t>
  </si>
  <si>
    <t>2002</t>
  </si>
  <si>
    <t>2003</t>
  </si>
  <si>
    <t>2004</t>
  </si>
  <si>
    <t>2005</t>
  </si>
  <si>
    <t>2006</t>
  </si>
  <si>
    <t>2007</t>
  </si>
  <si>
    <t>2008</t>
  </si>
  <si>
    <t>Total</t>
  </si>
  <si>
    <t>(R$ '000)</t>
  </si>
  <si>
    <t>'000)</t>
  </si>
  <si>
    <t>Account</t>
  </si>
  <si>
    <t>Acct.</t>
  </si>
  <si>
    <t>Fin. Rule</t>
  </si>
  <si>
    <t xml:space="preserve"> I. Investment Costs</t>
  </si>
  <si>
    <t>A. Output 5. Access to water infrastructure</t>
  </si>
  <si>
    <t>1. Activity 1. Cisterns</t>
  </si>
  <si>
    <t>Cisterns /a</t>
  </si>
  <si>
    <t>Number</t>
  </si>
  <si>
    <t>13,256</t>
  </si>
  <si>
    <t>3,583</t>
  </si>
  <si>
    <t>COMP2</t>
  </si>
  <si>
    <t>GAS</t>
  </si>
  <si>
    <t>AWR_C</t>
  </si>
  <si>
    <t>BEN ( 10% ), GCFL ( 39.75% )</t>
  </si>
  <si>
    <t>Cisterns TA</t>
  </si>
  <si>
    <t>Family/yr</t>
  </si>
  <si>
    <t>0,685</t>
  </si>
  <si>
    <t>0,185</t>
  </si>
  <si>
    <t>TAC</t>
  </si>
  <si>
    <t>GOVT</t>
  </si>
  <si>
    <t/>
  </si>
  <si>
    <t>2. Activity 2. Other Social Technologies for water supply</t>
  </si>
  <si>
    <t>Other social technology systems (trench and underground)</t>
  </si>
  <si>
    <t>6,589</t>
  </si>
  <si>
    <t>1,781</t>
  </si>
  <si>
    <t>BEN ( 10% ), IFAD2 ( 70% )</t>
  </si>
  <si>
    <t>Other social technology systems TA</t>
  </si>
  <si>
    <t>B. Output 6. Reuse of grey and black water systems</t>
  </si>
  <si>
    <t>1. Activity 1. Re-use grey and black water systems</t>
  </si>
  <si>
    <t>Re-use grey and black water systems /b</t>
  </si>
  <si>
    <t>4,922</t>
  </si>
  <si>
    <t>1,33</t>
  </si>
  <si>
    <t>BEN ( 10% ), GCFL ( 70% ), IFAD ( 20% )</t>
  </si>
  <si>
    <t>TA Re-use grey and black water systems</t>
  </si>
  <si>
    <t>Re-use grey and black water- training for trainers and exchanges</t>
  </si>
  <si>
    <t>0,225</t>
  </si>
  <si>
    <t>0,061</t>
  </si>
  <si>
    <t>IFAD ( 80% )</t>
  </si>
  <si>
    <t>_________________________________</t>
  </si>
  <si>
    <t>\a Cisterna Calçadao, Enxurrada, etc.</t>
  </si>
  <si>
    <t>\b Sistemas de Reuso de aguas cinzas / Fossa verde</t>
  </si>
  <si>
    <t>Table 1. Support the transition to resilient production systems</t>
  </si>
  <si>
    <t>GCF Grant</t>
  </si>
  <si>
    <t>A. Output 1. Climate Resilient Investment Plans- Activity 1. Community Selection Process and IP formulation.</t>
  </si>
  <si>
    <t>74</t>
  </si>
  <si>
    <t>20</t>
  </si>
  <si>
    <t>COMP1</t>
  </si>
  <si>
    <t>ENR_C</t>
  </si>
  <si>
    <t>B. Output 2. Funds for Investment Plans for family farmers</t>
  </si>
  <si>
    <t>1. Activity 1. PIPs for family farms</t>
  </si>
  <si>
    <t>Climate resilient Investment Plans (PIPs)</t>
  </si>
  <si>
    <t>3,79</t>
  </si>
  <si>
    <t>1,024</t>
  </si>
  <si>
    <t>CR_C</t>
  </si>
  <si>
    <t>GCFG ( 90% ), BEN ( 10% )</t>
  </si>
  <si>
    <t>TA for PIPs beneficiaries</t>
  </si>
  <si>
    <t>IFAD2 ( 100% )</t>
  </si>
  <si>
    <t>2. Activity 2. PIPs for backyard gardens</t>
  </si>
  <si>
    <t>Climate resilient Investment Plans (PIPs) for C2 beneficiaries</t>
  </si>
  <si>
    <t>1,889</t>
  </si>
  <si>
    <t>0,511</t>
  </si>
  <si>
    <t>BEN ( 10% ), GCFL (74.7% ), GCFG ( 10.6% ), IFAD ( 1.65% ), IFAD2 ( 0.55% )</t>
  </si>
  <si>
    <t>C. Output 3. Funds for Community Investment Plans</t>
  </si>
  <si>
    <t>1. Activity 1. Schools</t>
  </si>
  <si>
    <t>Investment Plans (PIPs) for Schools</t>
  </si>
  <si>
    <t>15,108</t>
  </si>
  <si>
    <t>4,083</t>
  </si>
  <si>
    <t>GCFL ( 90% ), BEN ( 10% )</t>
  </si>
  <si>
    <t>TA for School PIPs</t>
  </si>
  <si>
    <t>School/yr</t>
  </si>
  <si>
    <t>IFAD ( 45% ), IFAD2 ( 55% )</t>
  </si>
  <si>
    <t>2. Activity 2. Landscape Management for Colective areas</t>
  </si>
  <si>
    <t>PIPs NRM</t>
  </si>
  <si>
    <t>Plans</t>
  </si>
  <si>
    <t>353,25</t>
  </si>
  <si>
    <t>95,473</t>
  </si>
  <si>
    <t>BEN ( 10% ), GCFL ( 90% )</t>
  </si>
  <si>
    <t>TA for PIPs NRM</t>
  </si>
  <si>
    <t>3. Activity 3. Support for Biosaline agriculture</t>
  </si>
  <si>
    <t>System</t>
  </si>
  <si>
    <t>75</t>
  </si>
  <si>
    <t>20,27</t>
  </si>
  <si>
    <t>IFAD ( 40% ), IFAD2 ( 60% )</t>
  </si>
  <si>
    <t>D. Output 4. Farmers network</t>
  </si>
  <si>
    <t>1. Activity 1. Trainings and TA for technical teams C1</t>
  </si>
  <si>
    <t>TA for trainers / TA teams</t>
  </si>
  <si>
    <t>N° trained Agro-Technicians</t>
  </si>
  <si>
    <t>3,096</t>
  </si>
  <si>
    <t>0,837</t>
  </si>
  <si>
    <t>GCS_C</t>
  </si>
  <si>
    <t>2. Activity 2. Exchange visits and Workshops C1</t>
  </si>
  <si>
    <t>Local exchange-visits</t>
  </si>
  <si>
    <t>Participant</t>
  </si>
  <si>
    <t>0,115</t>
  </si>
  <si>
    <t>0,031</t>
  </si>
  <si>
    <t>IFAD ( 50% ), IFAD2 ( 50% )</t>
  </si>
  <si>
    <t>Regional exchange-visits</t>
  </si>
  <si>
    <t>Participants</t>
  </si>
  <si>
    <t>0,315</t>
  </si>
  <si>
    <t>0,085</t>
  </si>
  <si>
    <t>Workshops and trainings for Family farmers and Community Leaders</t>
  </si>
  <si>
    <t>0,25</t>
  </si>
  <si>
    <t>0,068</t>
  </si>
  <si>
    <t>3. Activity 3. Experimentation of a CRPS participatory monitoring model /a</t>
  </si>
  <si>
    <t>Events</t>
  </si>
  <si>
    <t>10</t>
  </si>
  <si>
    <t>2,703</t>
  </si>
  <si>
    <t>\a Target: 2160 youths</t>
  </si>
  <si>
    <t>Table 8. Planning and M&amp;E, KM, Communication at State level</t>
  </si>
  <si>
    <t>Cost (R$</t>
  </si>
  <si>
    <t>(US$ '000)</t>
  </si>
  <si>
    <t>A. Output 7. Capacity building, social communication and participation of Women, youth and Traditional Communities</t>
  </si>
  <si>
    <t>1. Activity 1. Capacity building and participation of Women and Traditional Communities</t>
  </si>
  <si>
    <t>Trainings for Women on sustainable technologies /a</t>
  </si>
  <si>
    <t>3,6</t>
  </si>
  <si>
    <t>0,973</t>
  </si>
  <si>
    <t>C31</t>
  </si>
  <si>
    <t>GSI</t>
  </si>
  <si>
    <t>Workshops and meetings for Women /b</t>
  </si>
  <si>
    <t>Exchange visits for women /c</t>
  </si>
  <si>
    <t>12,6</t>
  </si>
  <si>
    <t>3,405</t>
  </si>
  <si>
    <t>Training for TA in Gender approach, race and ethnicity /d</t>
  </si>
  <si>
    <t>15</t>
  </si>
  <si>
    <t>4,054</t>
  </si>
  <si>
    <t>Study Case Sistematizations</t>
  </si>
  <si>
    <t>70</t>
  </si>
  <si>
    <t>18,919</t>
  </si>
  <si>
    <t>Childcare support activities</t>
  </si>
  <si>
    <t>Lumpsum</t>
  </si>
  <si>
    <t>2. Activity 2. Network for youths communicators</t>
  </si>
  <si>
    <t>Workshops for youths communicators /e</t>
  </si>
  <si>
    <t>Inter-state exchange visits /f</t>
  </si>
  <si>
    <t>25</t>
  </si>
  <si>
    <t>6,757</t>
  </si>
  <si>
    <t>Inter-regional exchange visits /g</t>
  </si>
  <si>
    <t>Trainings for youths /h</t>
  </si>
  <si>
    <t>14,8</t>
  </si>
  <si>
    <t>4</t>
  </si>
  <si>
    <t>Learning scholarships for youths</t>
  </si>
  <si>
    <t>Youth</t>
  </si>
  <si>
    <t>6</t>
  </si>
  <si>
    <t>1,622</t>
  </si>
  <si>
    <t>Smartphones and equipments for youths communicators</t>
  </si>
  <si>
    <t>1,2</t>
  </si>
  <si>
    <t>0,324</t>
  </si>
  <si>
    <t>Laptops for youths</t>
  </si>
  <si>
    <t>3,5</t>
  </si>
  <si>
    <t>0,946</t>
  </si>
  <si>
    <t>Handbooks and other communication material</t>
  </si>
  <si>
    <t>45</t>
  </si>
  <si>
    <t>12,162</t>
  </si>
  <si>
    <t>Illustrated handbooks and guidelines</t>
  </si>
  <si>
    <t>35,3</t>
  </si>
  <si>
    <t>9,541</t>
  </si>
  <si>
    <t>Newsletters and bulletins</t>
  </si>
  <si>
    <t>Multimedia material / Videos</t>
  </si>
  <si>
    <t>50</t>
  </si>
  <si>
    <t>13,514</t>
  </si>
  <si>
    <t>Communication Equipment /i</t>
  </si>
  <si>
    <t>Lumpsum/Office</t>
  </si>
  <si>
    <t>9,1</t>
  </si>
  <si>
    <t>2,459</t>
  </si>
  <si>
    <t>B. Output 8. Planning and M&amp;E, workshops and trainings</t>
  </si>
  <si>
    <t>1. Workshops and Meetings</t>
  </si>
  <si>
    <t>Studies, Sistematizations and other KM products</t>
  </si>
  <si>
    <t>Planning Workshops</t>
  </si>
  <si>
    <t>14</t>
  </si>
  <si>
    <t>3,784</t>
  </si>
  <si>
    <t>IFAD ( 100% )</t>
  </si>
  <si>
    <t>Territorial Comitee Meetings</t>
  </si>
  <si>
    <t>7</t>
  </si>
  <si>
    <t>1,892</t>
  </si>
  <si>
    <t>M&amp;E Meetings /j</t>
  </si>
  <si>
    <t>2. Consultancies</t>
  </si>
  <si>
    <t>Baseline study</t>
  </si>
  <si>
    <t>650</t>
  </si>
  <si>
    <t>175,676</t>
  </si>
  <si>
    <t>Impact Evaluation</t>
  </si>
  <si>
    <t>500</t>
  </si>
  <si>
    <t>135,135</t>
  </si>
  <si>
    <t>States specific studies</t>
  </si>
  <si>
    <t>Estudo</t>
  </si>
  <si>
    <t>53</t>
  </si>
  <si>
    <t>14,324</t>
  </si>
  <si>
    <t>\a Target: 6.000 women</t>
  </si>
  <si>
    <t>\b Target: 9000 women</t>
  </si>
  <si>
    <t>\c Target: 480 women</t>
  </si>
  <si>
    <t>\d Target: 810 participants.</t>
  </si>
  <si>
    <t>\e Target: 414 youths</t>
  </si>
  <si>
    <t>\f Target: 270 youths</t>
  </si>
  <si>
    <t>\g Target: 414 youths</t>
  </si>
  <si>
    <t>\h Target: 810 youths</t>
  </si>
  <si>
    <t>\i Recycling in yr 4</t>
  </si>
  <si>
    <t>\j 2 each year</t>
  </si>
  <si>
    <t>Table 9. Project 4- Entrepreneurship, Planning, M&amp;E and Communication at National Level</t>
  </si>
  <si>
    <t>A. Output 9. Entrepreneurship</t>
  </si>
  <si>
    <t>1. Activity 1. Entrepreneurship</t>
  </si>
  <si>
    <t>Revolving fund for micro-entreprises to develop Agroforestry suppliers</t>
  </si>
  <si>
    <t>55</t>
  </si>
  <si>
    <t>14,865</t>
  </si>
  <si>
    <t>C32</t>
  </si>
  <si>
    <t>GCFG ( 100% )</t>
  </si>
  <si>
    <t>TA for Micro-entreprises</t>
  </si>
  <si>
    <t>B. Output 10. Knowledge Management, M&amp;E, policy dialogue and SS Cooperation</t>
  </si>
  <si>
    <t>1. Activity 1. Policy dialogue</t>
  </si>
  <si>
    <t>Legal studies</t>
  </si>
  <si>
    <t>Forums and Meetings at the federal level</t>
  </si>
  <si>
    <t>16</t>
  </si>
  <si>
    <t>4,324</t>
  </si>
  <si>
    <t>Technical Meetings at the regional and local level</t>
  </si>
  <si>
    <t>8</t>
  </si>
  <si>
    <t>2,162</t>
  </si>
  <si>
    <t>Consultant / Advisor</t>
  </si>
  <si>
    <t>Months</t>
  </si>
  <si>
    <t>2. Activity 2. South-South Cooperation</t>
  </si>
  <si>
    <t>National Learning Route / Exchange-Visit /a</t>
  </si>
  <si>
    <t>80</t>
  </si>
  <si>
    <t>21,622</t>
  </si>
  <si>
    <t>International Learning Route / Exchange visit (LAC) /b</t>
  </si>
  <si>
    <t>210</t>
  </si>
  <si>
    <t>56,757</t>
  </si>
  <si>
    <t>International Learning Route / Exchange Visit (Africa)</t>
  </si>
  <si>
    <t>290</t>
  </si>
  <si>
    <t>78,378</t>
  </si>
  <si>
    <t>3. Activity 3. M&amp;E and KM</t>
  </si>
  <si>
    <t>Knowledge Management- Information Platform /c</t>
  </si>
  <si>
    <t>Operating services</t>
  </si>
  <si>
    <t>lumpsum</t>
  </si>
  <si>
    <t>Impact Evaluation National Level</t>
  </si>
  <si>
    <t>200</t>
  </si>
  <si>
    <t>54,054</t>
  </si>
  <si>
    <t>GIS Evaluations</t>
  </si>
  <si>
    <t>Planning and Communication Services</t>
  </si>
  <si>
    <t>84</t>
  </si>
  <si>
    <t>22,703</t>
  </si>
  <si>
    <t>IT and management inputs and services</t>
  </si>
  <si>
    <t>IT Services</t>
  </si>
  <si>
    <t>lumpsum/yr</t>
  </si>
  <si>
    <t>M&amp;E Services</t>
  </si>
  <si>
    <t>Programme Completion Report</t>
  </si>
  <si>
    <t>M&amp;E Meetings /d</t>
  </si>
  <si>
    <t>\a 25 participants / each</t>
  </si>
  <si>
    <t>\b 25 participants each</t>
  </si>
  <si>
    <t>\c Based on sistematizations and innovation experiences.</t>
  </si>
  <si>
    <t>\d 2 each year</t>
  </si>
  <si>
    <t>Table 4. Output 11. Project Management</t>
  </si>
  <si>
    <t>A. Civil Works</t>
  </si>
  <si>
    <t>Readequation of Regional and Local PMU Offices /a</t>
  </si>
  <si>
    <t>Lumpsum/office</t>
  </si>
  <si>
    <t>PM_C</t>
  </si>
  <si>
    <t>B. Goods, services and inputs</t>
  </si>
  <si>
    <t>1. Inputs and equipments</t>
  </si>
  <si>
    <t>Laptops /b</t>
  </si>
  <si>
    <t>2,3</t>
  </si>
  <si>
    <t>0,622</t>
  </si>
  <si>
    <t>Tablets</t>
  </si>
  <si>
    <t>1</t>
  </si>
  <si>
    <t>0,27</t>
  </si>
  <si>
    <t>Printers /c</t>
  </si>
  <si>
    <t>0,8</t>
  </si>
  <si>
    <t>0,216</t>
  </si>
  <si>
    <t>Vehicles and transportation /d</t>
  </si>
  <si>
    <t>100</t>
  </si>
  <si>
    <t>27,027</t>
  </si>
  <si>
    <t>2. Workshops and trainings for PMU Staff</t>
  </si>
  <si>
    <t>12</t>
  </si>
  <si>
    <t>3,243</t>
  </si>
  <si>
    <t>3. Consultancies and studies</t>
  </si>
  <si>
    <t>Audits /e</t>
  </si>
  <si>
    <t>IFAD (100%)</t>
  </si>
  <si>
    <t>Total Investment Costs</t>
  </si>
  <si>
    <t>II. Recurrent Costs</t>
  </si>
  <si>
    <t>A. Salaries</t>
  </si>
  <si>
    <t>1. State Level</t>
  </si>
  <si>
    <t>Project Manager</t>
  </si>
  <si>
    <t>Pers.month</t>
  </si>
  <si>
    <t>Project Manager Assistant</t>
  </si>
  <si>
    <t>2,7</t>
  </si>
  <si>
    <t>0,73</t>
  </si>
  <si>
    <t>Procurement Specialist</t>
  </si>
  <si>
    <t>Accountant Specialist</t>
  </si>
  <si>
    <t>Technical Analysts</t>
  </si>
  <si>
    <t>1,081</t>
  </si>
  <si>
    <t>Financial Management Specialist</t>
  </si>
  <si>
    <t>Agroforestry and Resilient Production Specialist</t>
  </si>
  <si>
    <t>Youth, Gender and traditional communities Specialist</t>
  </si>
  <si>
    <t>Communication and Knowledge Management Specialist</t>
  </si>
  <si>
    <t>M&amp;E Specialist /f</t>
  </si>
  <si>
    <t>M&amp;E Analyst</t>
  </si>
  <si>
    <t>4,5</t>
  </si>
  <si>
    <t>1,216</t>
  </si>
  <si>
    <t>2. Field team</t>
  </si>
  <si>
    <t>Local PMU Supervisor</t>
  </si>
  <si>
    <t>5</t>
  </si>
  <si>
    <t>1,351</t>
  </si>
  <si>
    <t>M&amp;E Specialist</t>
  </si>
  <si>
    <t>Communication and KM Specialist</t>
  </si>
  <si>
    <t>Youth, gender and traditional communities specialist</t>
  </si>
  <si>
    <t>B. Operating Costs at State and Local level</t>
  </si>
  <si>
    <t>Travel expenses</t>
  </si>
  <si>
    <t>Office/Month</t>
  </si>
  <si>
    <t>Transportation maintenance</t>
  </si>
  <si>
    <t>Transportation Insurance</t>
  </si>
  <si>
    <t>Office operating expenses</t>
  </si>
  <si>
    <t>Office/month</t>
  </si>
  <si>
    <t>5,965</t>
  </si>
  <si>
    <t>1,612</t>
  </si>
  <si>
    <t>Services and Utilities</t>
  </si>
  <si>
    <t>Total Recurrent Costs</t>
  </si>
  <si>
    <t>\a 12 Offices with different needs during the first 4 years</t>
  </si>
  <si>
    <t>\b 1 for each agent and 1/4 recycling in year 4</t>
  </si>
  <si>
    <t>\c 1 for 4 and 1/4 recycling in yr 4</t>
  </si>
  <si>
    <t>\d 1 for each PMU office- recycling in yr 4</t>
  </si>
  <si>
    <t>\e 1 for each management level for year</t>
  </si>
  <si>
    <t>\f Including Planning</t>
  </si>
  <si>
    <t>Component 3</t>
  </si>
  <si>
    <t>Output 4.11 Project Management</t>
  </si>
  <si>
    <t>Activity 4.11.1 Investment Costs</t>
  </si>
  <si>
    <t>Activity 3.10.1 Policy dialogue</t>
  </si>
  <si>
    <t>Activity 3.10.2. South-South Cooperation</t>
  </si>
  <si>
    <t>Activity 3.10.3. M&amp;E and KM</t>
  </si>
  <si>
    <t>Activity 4.11.2 Recurrent Costs</t>
  </si>
  <si>
    <t>Total PMU</t>
  </si>
  <si>
    <t>PMU</t>
  </si>
  <si>
    <t>Valor/Custo</t>
  </si>
  <si>
    <t>Ano 1</t>
  </si>
  <si>
    <t>Fontes</t>
  </si>
  <si>
    <t>FIDA</t>
  </si>
  <si>
    <t>GCF-E</t>
  </si>
  <si>
    <t>GCF-D</t>
  </si>
  <si>
    <t>CF</t>
  </si>
  <si>
    <t>Beneficiarios</t>
  </si>
  <si>
    <t>Ano 2</t>
  </si>
  <si>
    <t>Ano 3</t>
  </si>
  <si>
    <t>Ano 4</t>
  </si>
  <si>
    <t>Ano 5</t>
  </si>
  <si>
    <t>Ano 6</t>
  </si>
  <si>
    <t>Ano 7</t>
  </si>
  <si>
    <t>Ano 8</t>
  </si>
  <si>
    <t>C1- Sistemas Agroforestais</t>
  </si>
  <si>
    <t>C2- Acesso a Agua</t>
  </si>
  <si>
    <t>C3- Gestao do conhecimento e comunicacao social</t>
  </si>
  <si>
    <t>Gestao do Projeto</t>
  </si>
  <si>
    <t>* Os custos foram calculados sobre a base da participaçao de 3 Estados</t>
  </si>
  <si>
    <t>* For budget notes please see the file PRESSA´s COSTAB</t>
  </si>
  <si>
    <t>Activity 3.7.3 Experimentation of a CRPS participatory monitoring model</t>
  </si>
  <si>
    <t>1A</t>
  </si>
  <si>
    <t xml:space="preserve">1B </t>
  </si>
  <si>
    <t>1C</t>
  </si>
  <si>
    <t>1D</t>
  </si>
  <si>
    <t>1E</t>
  </si>
  <si>
    <t>1F</t>
  </si>
  <si>
    <t>2A</t>
  </si>
  <si>
    <t>2B</t>
  </si>
  <si>
    <t>2C</t>
  </si>
  <si>
    <t>3A</t>
  </si>
  <si>
    <t>3B</t>
  </si>
  <si>
    <t>3C</t>
  </si>
  <si>
    <t>3D</t>
  </si>
  <si>
    <t>3E</t>
  </si>
  <si>
    <t>3F</t>
  </si>
  <si>
    <t>3G</t>
  </si>
  <si>
    <t>3H</t>
  </si>
  <si>
    <t>3 Studies USD 20.000 each</t>
  </si>
  <si>
    <t>4A</t>
  </si>
  <si>
    <t>4B</t>
  </si>
  <si>
    <t>Financing instrument</t>
  </si>
  <si>
    <t>Activity 1.1.1 Selection of Project Areas  and development of TRIPs</t>
  </si>
  <si>
    <t>Activity 1.3.1 LCollective areas sustainable management</t>
  </si>
  <si>
    <t>Activity 1.3.2  Schools</t>
  </si>
  <si>
    <t>Activity 1.3.3 Biosaline Agriculture</t>
  </si>
  <si>
    <t>Activity 2.5.1. Boardwalk Cisterns</t>
  </si>
  <si>
    <t>Activity 3.7.1 Young Communicators Network</t>
  </si>
  <si>
    <t>Activity 3.7.2 Capacity building of women, youth and traditional communities</t>
  </si>
  <si>
    <t>Grant</t>
  </si>
  <si>
    <t>Grant (11%) Loan (75%)</t>
  </si>
  <si>
    <t>Loan (100%)</t>
  </si>
  <si>
    <t>Grant (100%)</t>
  </si>
  <si>
    <t>1B</t>
  </si>
  <si>
    <t>Biosaline agriculture systems</t>
  </si>
  <si>
    <t>TA for Biosaline agriculture systems</t>
  </si>
  <si>
    <t>TA for Other social technology systems</t>
  </si>
  <si>
    <t>TA for Re-use grey and black water systems</t>
  </si>
  <si>
    <t xml:space="preserve">Totals </t>
  </si>
  <si>
    <t>Y1</t>
  </si>
  <si>
    <t>Y2</t>
  </si>
  <si>
    <t>Y3</t>
  </si>
  <si>
    <t>Y4</t>
  </si>
  <si>
    <t>Y5</t>
  </si>
  <si>
    <t>Y6</t>
  </si>
  <si>
    <t>Y7</t>
  </si>
  <si>
    <t>Y8</t>
  </si>
  <si>
    <t>C1</t>
  </si>
  <si>
    <t>C2</t>
  </si>
  <si>
    <t>C3</t>
  </si>
  <si>
    <t>TOTAL COMPONENT 3</t>
  </si>
  <si>
    <t>Goods, Services, Works, and Grants</t>
  </si>
  <si>
    <t>Audits</t>
  </si>
  <si>
    <t>Project Management</t>
  </si>
  <si>
    <t>Component 3. Knowledge management and scaling-up</t>
  </si>
  <si>
    <t>Quantity</t>
  </si>
  <si>
    <t>36.000 families supported with backyard gardens (USD 459 per backyard)</t>
  </si>
  <si>
    <t>60 Collective Areas Sustainable Management (CASM) implemented and 3.600 farmers trained and participating</t>
  </si>
  <si>
    <t>Test 24 productive models of Bio saline agriculture systems and TA at USD 20.270 per system</t>
  </si>
  <si>
    <t>Build a Farmers Network with 551 agrotechnicians trained at 837 USD per person, 10000 farmers participating in local exchanges at 31USD each, 4000 farmers participating in regional exchanges at USD 85 each and 10000 farmers participating in workshops and trainings at USD 68 each</t>
  </si>
  <si>
    <t>20000  boardwalk cisterns built at 3224 USD per system and 2 y TA at 185 USD per farmer per year</t>
  </si>
  <si>
    <t>15000 Re-use grey and black water systems (1200 USD per system) and TA for 2 years at 185 per farmer per year including training of trainers and exchanges</t>
  </si>
  <si>
    <t>1000 beneficiaries with other social technology systems at 1603 USD per system and TA for 2 years at 185 per farmer per year</t>
  </si>
  <si>
    <t>Young communicators network developed with 54 workshops of youth communicators at USD 4054 each, 9 inter-state exchange visits at USD 6756 each, 36 inter-regional exchange visits at USD 2700 each, 243 trainings for youths at USD 4000 each, 594 youths benefited with learning scholarships ( 1622 USD per youth), 414 youth communicators equiped with laptops and smartphones at USD 325 each and other communication equipments and material including handbooks, multimedia, newsletters and bulletins.</t>
  </si>
  <si>
    <t>Studies and systematizations (3) at USD 19 000 each, 27 trainings for TA teams in Gender approach, race and ethnicity at 4 000 USD each, 12 exchanges visits for women at USD 3400 each, childcare support activities (3 at 20000 each) and 300 Trainings for Women on sustainable technologies at USD 972 and 362 workshops and meetings at 660 USD each</t>
  </si>
  <si>
    <t>4 National Learning Routes / Exchange-Visit (at USD 21 600 each) and 3 international learning routes in LAC and Africa (at USD 56000 and USD 78000 each)</t>
  </si>
  <si>
    <t>Forums and meetings (28) at USD 4 324, Legal studies (8) at USD 20 000, Technical meetings (75) at USD 2 162, advisor support for 6 years at 2 162 per month</t>
  </si>
  <si>
    <t>Gender Forum at the sub-project level</t>
  </si>
  <si>
    <t>Training of farmer-trainers</t>
  </si>
  <si>
    <t>Grants for micro-entreprises to develop Agroforestry suppliers</t>
  </si>
  <si>
    <t>Other social technology systems (small farm ponds and groundwater storage basins)</t>
  </si>
  <si>
    <t>Project Assistant</t>
  </si>
  <si>
    <t>Smartphones and equipments for young communicators</t>
  </si>
  <si>
    <t>Case studies in traditional communities</t>
  </si>
  <si>
    <t>person-month</t>
  </si>
  <si>
    <t>Project Completion Report</t>
  </si>
  <si>
    <t>M&amp;E meetings (14) territorial comittee meetings (7) , planning workshops (14) and studies (10)</t>
  </si>
  <si>
    <t>COMPONENT 1</t>
  </si>
  <si>
    <t>COMPONENT 2</t>
  </si>
  <si>
    <t>COMPONENT 3</t>
  </si>
  <si>
    <t>State-specific studies</t>
  </si>
  <si>
    <t>Mid-term Evaluation</t>
  </si>
  <si>
    <t>KM information platforms, M&amp;E meetings, GIS solutions, Studies, systematizations and planning workshops, Baseline, mid-term and impact evaluation (including the PRO-WEA Study)</t>
  </si>
  <si>
    <t xml:space="preserve">31.000 families with Investment Plans (922 USD per ISA) and TA at 185 USD per family for 2 years </t>
  </si>
  <si>
    <t>1000 ISAs for schools USD 3675 per school and TA USD 100 per school per year for 2 years</t>
  </si>
  <si>
    <t>Climate resilient Investment (ISA Familia)</t>
  </si>
  <si>
    <t>Investment in Natural Resource Management (ISA coletivo)</t>
  </si>
  <si>
    <t>TA for Natural Resource Management</t>
  </si>
  <si>
    <t>Promote local 70 microentrepreneurs for products and services that support family farming at USD 12 600 each with 3 years technical assistance each at USD 930 per year</t>
  </si>
  <si>
    <t>Studies, Sistematizations and other KM products to support MTR and PCR</t>
  </si>
  <si>
    <t>TA reference / phasing</t>
  </si>
  <si>
    <t>Yr 1</t>
  </si>
  <si>
    <t>Yr 2</t>
  </si>
  <si>
    <t>Yr 3</t>
  </si>
  <si>
    <t>Yr 4</t>
  </si>
  <si>
    <t>Yr 5</t>
  </si>
  <si>
    <t>Yr 6</t>
  </si>
  <si>
    <t>Yr 7</t>
  </si>
  <si>
    <t>Yr 8</t>
  </si>
  <si>
    <t>Social Technology Costs</t>
  </si>
  <si>
    <t>TA for PIPs SAF 3 anos</t>
  </si>
  <si>
    <t>Cisterns</t>
  </si>
  <si>
    <t>2 yr TA</t>
  </si>
  <si>
    <t>PIP SAF 50%</t>
  </si>
  <si>
    <t>Plus Benef. Contrib</t>
  </si>
  <si>
    <t>Micro-dams</t>
  </si>
  <si>
    <t>TA for PIPs SAF 2 anos (C1)</t>
  </si>
  <si>
    <t>Grey and Black Water reuse</t>
  </si>
  <si>
    <t>TA for other Non-PIPs families 2 anos</t>
  </si>
  <si>
    <t>PIP SAF</t>
  </si>
  <si>
    <t>Plus BENEF CONT</t>
  </si>
  <si>
    <t>TA for Revolving Fund Beneficiaries 3 anos</t>
  </si>
  <si>
    <t>TA for PIPs NRM 2 anos</t>
  </si>
  <si>
    <t>TA for PIPs Grey Water reuse</t>
  </si>
  <si>
    <t xml:space="preserve">Investment in Schools (ISA Escola) </t>
  </si>
  <si>
    <t>GCF Budget Account</t>
  </si>
  <si>
    <t>IFAD Budget Account</t>
  </si>
  <si>
    <t>Staff</t>
  </si>
  <si>
    <t>International Consultants</t>
  </si>
  <si>
    <t>Local Consultants</t>
  </si>
  <si>
    <t>Professional/ Contractual Services</t>
  </si>
  <si>
    <t>Travel</t>
  </si>
  <si>
    <t>Training, workshops, and conference</t>
  </si>
  <si>
    <t>Equipment</t>
  </si>
  <si>
    <t>Others</t>
  </si>
  <si>
    <t>With Contingencies</t>
  </si>
  <si>
    <t>Without Contingencies</t>
  </si>
  <si>
    <t>Local consultant</t>
  </si>
  <si>
    <t>Professional/Contractual Services</t>
  </si>
  <si>
    <t>Development of TRIPS</t>
  </si>
  <si>
    <t>Budget line</t>
  </si>
  <si>
    <t>TA for Cisterns</t>
  </si>
  <si>
    <t>TA for Schools</t>
  </si>
  <si>
    <t>TA for Climate Resilient Investment</t>
  </si>
  <si>
    <t>Schools/yr</t>
  </si>
  <si>
    <t>Systems</t>
  </si>
  <si>
    <t>Workshops for young communicators</t>
  </si>
  <si>
    <t>Inter-state exchange visits</t>
  </si>
  <si>
    <t>Inter-regional exchange visits</t>
  </si>
  <si>
    <t>Trainings for youths</t>
  </si>
  <si>
    <t>Learning Scholarships for youths</t>
  </si>
  <si>
    <t xml:space="preserve"> Laptops for youths</t>
  </si>
  <si>
    <t xml:space="preserve"> Handbooks and other communication material</t>
  </si>
  <si>
    <t xml:space="preserve"> Illustrated handbooks and guidelines</t>
  </si>
  <si>
    <t>Communication Equipment to be financing at the beginning and in year 4</t>
  </si>
  <si>
    <t xml:space="preserve">Training for TA in Gender approach, race and ethnicity </t>
  </si>
  <si>
    <t xml:space="preserve">Exchange visits for women </t>
  </si>
  <si>
    <t>Workshops and meetings for Women</t>
  </si>
  <si>
    <t>Trainings for Women on sustainable technologies</t>
  </si>
  <si>
    <t xml:space="preserve">National Learning Route / Exchange-Visit </t>
  </si>
  <si>
    <t>International Learning Route / Exchange visit (LAC)</t>
  </si>
  <si>
    <t>Experimentation of a CRPS participatory monitoring model</t>
  </si>
  <si>
    <t>% Price and Phyisical Contingencies</t>
  </si>
  <si>
    <t>973</t>
  </si>
  <si>
    <t>Knowledge Management- Information Platform</t>
  </si>
  <si>
    <t xml:space="preserve">Baseline and Impact Evaluation surveys </t>
  </si>
  <si>
    <t xml:space="preserve">M&amp;E Meetings </t>
  </si>
  <si>
    <t>Refurbishment of Regional and Local PMU Offices</t>
  </si>
  <si>
    <t>Workshops and trainings for PMU Staff</t>
  </si>
  <si>
    <t>Laptops-1 laptop per PMU staff, and 25% replaced in Yr4</t>
  </si>
  <si>
    <t xml:space="preserve">Smarphones- 1 smartphone per PMU staff, and 25% replaced in Yr4 </t>
  </si>
  <si>
    <t>Printers- 1 for 4 and 1/4 recycling in yr 4</t>
  </si>
  <si>
    <t>Vehicles and transportation- 1 for each PMU office- recycling in yr 4</t>
  </si>
  <si>
    <t>Travel expenses at State and Local Level</t>
  </si>
  <si>
    <t>Transportation maintenance at State and Local Level</t>
  </si>
  <si>
    <t>Transportation Insurance at State and Local Level</t>
  </si>
  <si>
    <t>Office operating expenses at State and Local Level</t>
  </si>
  <si>
    <t>Services and Utilities at State and Local Level</t>
  </si>
  <si>
    <t>Other</t>
  </si>
  <si>
    <t>730</t>
  </si>
  <si>
    <t>Re-use grey and black water systems</t>
  </si>
  <si>
    <t>Investment in Backyard garden (ISA Quintais)</t>
  </si>
  <si>
    <t>M&amp;E Meetings</t>
  </si>
  <si>
    <t>Youth, Gender and traditional communities Specialist / including Nutrition</t>
  </si>
  <si>
    <t>M&amp;E Specialist /including Planning</t>
  </si>
  <si>
    <t xml:space="preserve">Output 3.1. CRPS and small-scale water harvesting system disseminated in the NEB semiarid and abroad to increase climate resilience of vulnerable communities. </t>
  </si>
  <si>
    <t>Sub-activity</t>
  </si>
  <si>
    <t>Activity 1.1.4. Build a Farmers Network and Promote local entrepreneurship for products and services that support family farming</t>
  </si>
  <si>
    <t>Sub-activity 1.1.2.1. Implement CRPS in family farms</t>
  </si>
  <si>
    <t>Sub-activity 1.1.2.2. Implement backyard gardens using CRPS</t>
  </si>
  <si>
    <t>Sub-activity 1.1.3.1. Implement Collective Areas Sustainable Management (CASM)</t>
  </si>
  <si>
    <t>Sub-activity 1.1.3.2. Implement CRPS in Schools</t>
  </si>
  <si>
    <t>Sub-activity 1.1.3.3. Test productive models of Bio saline agriculture</t>
  </si>
  <si>
    <t xml:space="preserve">Sub-activity 1.1.4.1. Build a Farmers Network </t>
  </si>
  <si>
    <t>Sub-activity 1.1.4.2. Promote local entrepreneurship for products and services that support family farming</t>
  </si>
  <si>
    <t>Activity 3.1.1. Raise awareness and build capacities of women, youth and traditional communities</t>
  </si>
  <si>
    <t>Activity 3.1.2. Drive scaling-up, unlock policy barriers and experiment with CRPS and resilience participatory monitoring model</t>
  </si>
  <si>
    <t>Activity 3.1.3. Plan, Monitor, Evaluate and Learn</t>
  </si>
  <si>
    <t xml:space="preserve">Sub-activity 3.1.1.1. Develop a young communicators network </t>
  </si>
  <si>
    <t xml:space="preserve">Sub-activity 3.1.1.2. Strengthen capacity for women, youth, and traditional communities </t>
  </si>
  <si>
    <t>Sub-activity 3.1.3.1. PMEL at National Level</t>
  </si>
  <si>
    <t>Sub-activity 3.1.3.2. PMEL at State Level</t>
  </si>
  <si>
    <t xml:space="preserve">Sub-activity 2.1.3.1. Implement systems for grey water reuse
Sub-activity 2.1.3.2. Implement green septic tanks </t>
  </si>
  <si>
    <t>Sub-activity 2.1.2.1. Build small farm ponds  
Sub-activity 2.1.2.2. Construct small groundwater storage basins</t>
  </si>
  <si>
    <t xml:space="preserve">Sub-activity 3.1.2.1. Promote south-south cooperation </t>
  </si>
  <si>
    <t xml:space="preserve">Sub-activity 3.1.2.2. Facilitate discussions to unlock policy barriers </t>
  </si>
  <si>
    <t>BNDES</t>
  </si>
  <si>
    <t>Output 2.1 Improve water access to family farmers and traditional communities to reduce the impact of severe droughts by investing in small-scale technologies for harvesting, reuse, treatment and storage</t>
  </si>
  <si>
    <t>Output 1.1. Increase climate resilience for family farmers and traditional communities while mitigating carbon emissions by applying CRPS</t>
  </si>
  <si>
    <t>27 events per year during 4 years at 2222 USD per event for participatory monitoring</t>
  </si>
  <si>
    <t>States</t>
  </si>
  <si>
    <t>Senior Loan</t>
  </si>
  <si>
    <t>Project Management Costs</t>
  </si>
  <si>
    <t>Total Amount BNDES</t>
  </si>
  <si>
    <t>Total Amount States</t>
  </si>
  <si>
    <t>Non-reimbursable
In-cash/kind</t>
  </si>
  <si>
    <t>Component 1. Financing of Climate-Resilient Productive Systems (CRPS)</t>
  </si>
  <si>
    <t>Activity 1.1.2. Financing of CRPS in family farms and backyard gardens</t>
  </si>
  <si>
    <t>Activity 1.1.3. Financing of Collective Resilient Investments</t>
  </si>
  <si>
    <t>Activity 2.1.1. Financing of boardwalk cisterns for backyard gardens</t>
  </si>
  <si>
    <t>Activity 2.1.2. Financing of elegible social technologies to increase water availability in periods of drought</t>
  </si>
  <si>
    <t>Activity 2.1.3. Financing of treatment and reuse systems for household wastewater</t>
  </si>
  <si>
    <t>Component 2. Financing of Water access practices for production</t>
  </si>
  <si>
    <t>Activity 1.1.2.  Financing of CRPS in family farms and backyard gardens</t>
  </si>
  <si>
    <t>Activity 1.1.3.  Financing of Collective Resilient Investments</t>
  </si>
  <si>
    <t>Activity 2.1.1.  Financing of boardwalk cisterns for backyard gardens</t>
  </si>
  <si>
    <t>Activity 2.1.3.  Financing of treatment and reuse systems for household wastewater</t>
  </si>
  <si>
    <t>Refurbishment of Regional and Local SIU Office (12), inputs and equipments, workshops and trainings, consultancies and studies. 12 Offices with different needs during the first 4 years</t>
  </si>
  <si>
    <t>Salaries and operating costs for SIU staff (State level and field teams), travel expenses, transportation, maintenance and service and utilities</t>
  </si>
  <si>
    <t xml:space="preserve">Sub-activity 3.1.2.3. Experiment with CRPS and resilience participatory monitoring model </t>
  </si>
  <si>
    <t>Activity 1.1.1. Selection of Project Areas and development of of Territorial Resilience Investment Plans (“TRIPs”)</t>
  </si>
  <si>
    <t>Activity 1.1.3. Financing of  Collective Resilient Investments</t>
  </si>
  <si>
    <t>Activity 2.1.2. Financing of eligible social technologies to increase water availability in periods of drought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</si>
</sst>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quot;$&quot;* #,##0.00_-;\-&quot;$&quot;* #,##0.00_-;_-&quot;$&quot;* &quot;-&quot;??_-;_-@_-"/>
    <numFmt numFmtId="165" formatCode="_-* #,##0.00_-;\-* #,##0.00_-;_-* &quot;-&quot;??_-;_-@_-"/>
    <numFmt numFmtId="166" formatCode="_-* #,##0_-;\-* #,##0_-;_-* &quot;-&quot;??_-;_-@_-"/>
    <numFmt numFmtId="167" formatCode="#,##0;\-#,##0;\-"/>
    <numFmt numFmtId="168" formatCode="#,##0_ ;\-#,##0\ "/>
    <numFmt numFmtId="169" formatCode="#,##0.000;\-#,##0.000;\-"/>
    <numFmt numFmtId="170" formatCode="_-&quot;$&quot;* #,##0_-;\-&quot;$&quot;* #,##0_-;_-&quot;$&quot;* &quot;-&quot;??_-;_-@_-"/>
  </numFmts>
  <fonts count="34" x14ac:knownFonts="1">
    <font>
      <sz val="11"/>
      <color rgb="FF000000"/>
      <name val="Calibri"/>
    </font>
    <font>
      <sz val="11"/>
      <color theme="1"/>
      <name val="Calibri"/>
      <family val="2"/>
      <scheme val="minor"/>
    </font>
    <font>
      <sz val="11"/>
      <name val="Calibri"/>
      <family val="2"/>
    </font>
    <font>
      <sz val="11"/>
      <color rgb="FF000000"/>
      <name val="Calibri"/>
      <family val="2"/>
    </font>
    <font>
      <b/>
      <sz val="11"/>
      <color rgb="FF000000"/>
      <name val="Calibri"/>
      <family val="2"/>
    </font>
    <font>
      <sz val="8"/>
      <name val="Arial"/>
      <family val="2"/>
    </font>
    <font>
      <sz val="11"/>
      <color rgb="FF9C5700"/>
      <name val="Calibri"/>
      <family val="2"/>
      <scheme val="minor"/>
    </font>
    <font>
      <sz val="11"/>
      <name val="Arial"/>
      <family val="2"/>
    </font>
    <font>
      <b/>
      <sz val="8"/>
      <name val="Arial"/>
      <family val="2"/>
    </font>
    <font>
      <b/>
      <sz val="26"/>
      <name val="Calibri"/>
      <family val="2"/>
    </font>
    <font>
      <b/>
      <sz val="11"/>
      <name val="Arial"/>
      <family val="2"/>
    </font>
    <font>
      <sz val="26"/>
      <name val="Calibri"/>
      <family val="2"/>
    </font>
    <font>
      <sz val="26"/>
      <color rgb="FF000000"/>
      <name val="Calibri"/>
      <family val="2"/>
    </font>
    <font>
      <b/>
      <sz val="26"/>
      <color rgb="FF000000"/>
      <name val="Calibri"/>
      <family val="2"/>
    </font>
    <font>
      <i/>
      <sz val="11"/>
      <color theme="1"/>
      <name val="Calibri"/>
      <family val="2"/>
      <scheme val="minor"/>
    </font>
    <font>
      <sz val="11"/>
      <color rgb="FF006100"/>
      <name val="Calibri"/>
      <family val="2"/>
      <scheme val="minor"/>
    </font>
    <font>
      <sz val="8"/>
      <name val="Calibri"/>
      <family val="2"/>
    </font>
    <font>
      <sz val="11"/>
      <color theme="1"/>
      <name val="Calibri"/>
      <family val="2"/>
    </font>
    <font>
      <b/>
      <sz val="11"/>
      <color theme="1"/>
      <name val="Calibri"/>
      <family val="2"/>
    </font>
    <font>
      <b/>
      <sz val="12"/>
      <name val="Calibri"/>
      <family val="2"/>
    </font>
    <font>
      <sz val="11"/>
      <color rgb="FF000000"/>
      <name val="Calibri"/>
      <family val="2"/>
    </font>
    <font>
      <sz val="8"/>
      <name val="Arial"/>
      <family val="2"/>
    </font>
    <font>
      <sz val="10"/>
      <name val="Arial"/>
      <family val="2"/>
    </font>
    <font>
      <b/>
      <sz val="14"/>
      <color rgb="FF000000"/>
      <name val="Calibri"/>
      <family val="2"/>
    </font>
    <font>
      <sz val="11"/>
      <color rgb="FF000000"/>
      <name val="Calibri"/>
      <family val="2"/>
    </font>
    <font>
      <b/>
      <sz val="12"/>
      <name val="Calibri"/>
      <family val="2"/>
      <scheme val="minor"/>
    </font>
    <font>
      <b/>
      <sz val="12"/>
      <color rgb="FF000000"/>
      <name val="Calibri"/>
      <family val="2"/>
      <scheme val="minor"/>
    </font>
    <font>
      <sz val="12"/>
      <color rgb="FF000000"/>
      <name val="Calibri"/>
      <family val="2"/>
      <scheme val="minor"/>
    </font>
    <font>
      <b/>
      <sz val="12"/>
      <color rgb="FF000000"/>
      <name val="Calibri"/>
      <family val="2"/>
    </font>
    <font>
      <sz val="12"/>
      <color rgb="FF000000"/>
      <name val="Calibri"/>
      <family val="2"/>
    </font>
    <font>
      <b/>
      <sz val="11"/>
      <color theme="1"/>
      <name val="Calibri"/>
      <family val="2"/>
      <scheme val="minor"/>
    </font>
    <font>
      <b/>
      <sz val="16"/>
      <color theme="1"/>
      <name val="Calibri"/>
      <family val="2"/>
      <scheme val="minor"/>
    </font>
    <font>
      <b/>
      <sz val="11"/>
      <color theme="0" tint="-0.14999847407452621"/>
      <name val="Calibri"/>
      <family val="2"/>
      <scheme val="minor"/>
    </font>
    <font>
      <b/>
      <sz val="9"/>
      <name val="Calibri"/>
      <family val="2"/>
    </font>
  </fonts>
  <fills count="23">
    <fill>
      <patternFill patternType="none"/>
    </fill>
    <fill>
      <patternFill patternType="gray125"/>
    </fill>
    <fill>
      <patternFill patternType="solid">
        <fgColor rgb="FF9CC2E5"/>
        <bgColor rgb="FF9CC2E5"/>
      </patternFill>
    </fill>
    <fill>
      <patternFill patternType="solid">
        <fgColor rgb="FF92D050"/>
        <bgColor rgb="FF92D050"/>
      </patternFill>
    </fill>
    <fill>
      <patternFill patternType="solid">
        <fgColor rgb="FFD9E2F3"/>
        <bgColor rgb="FFD9E2F3"/>
      </patternFill>
    </fill>
    <fill>
      <patternFill patternType="solid">
        <fgColor theme="5" tint="0.79998168889431442"/>
        <bgColor rgb="FF9CC2E5"/>
      </patternFill>
    </fill>
    <fill>
      <patternFill patternType="solid">
        <fgColor rgb="FFFFEB9C"/>
      </patternFill>
    </fill>
    <fill>
      <patternFill patternType="solid">
        <fgColor theme="8" tint="0.59999389629810485"/>
        <bgColor indexed="64"/>
      </patternFill>
    </fill>
    <fill>
      <patternFill patternType="solid">
        <fgColor theme="9" tint="0.39997558519241921"/>
        <bgColor indexed="64"/>
      </patternFill>
    </fill>
    <fill>
      <patternFill patternType="solid">
        <fgColor rgb="FFFFC000"/>
        <bgColor indexed="64"/>
      </patternFill>
    </fill>
    <fill>
      <patternFill patternType="solid">
        <fgColor rgb="FFC6EFCE"/>
      </patternFill>
    </fill>
    <fill>
      <patternFill patternType="solid">
        <fgColor theme="0"/>
        <bgColor indexed="64"/>
      </patternFill>
    </fill>
    <fill>
      <patternFill patternType="solid">
        <fgColor rgb="FF92D050"/>
        <bgColor indexed="64"/>
      </patternFill>
    </fill>
    <fill>
      <patternFill patternType="solid">
        <fgColor theme="5" tint="0.59999389629810485"/>
        <bgColor indexed="64"/>
      </patternFill>
    </fill>
    <fill>
      <patternFill patternType="solid">
        <fgColor rgb="FF00B0F0"/>
        <bgColor indexed="64"/>
      </patternFill>
    </fill>
    <fill>
      <patternFill patternType="solid">
        <fgColor theme="2"/>
        <bgColor rgb="FF9CC2E5"/>
      </patternFill>
    </fill>
    <fill>
      <patternFill patternType="solid">
        <fgColor theme="4" tint="0.59999389629810485"/>
        <bgColor rgb="FF9CC2E5"/>
      </patternFill>
    </fill>
    <fill>
      <patternFill patternType="solid">
        <fgColor theme="6" tint="0.79998168889431442"/>
        <bgColor indexed="64"/>
      </patternFill>
    </fill>
    <fill>
      <patternFill patternType="solid">
        <fgColor theme="3" tint="0.79998168889431442"/>
        <bgColor indexed="64"/>
      </patternFill>
    </fill>
    <fill>
      <patternFill patternType="solid">
        <fgColor theme="7" tint="0.79998168889431442"/>
        <bgColor rgb="FFD9E2F3"/>
      </patternFill>
    </fill>
    <fill>
      <patternFill patternType="solid">
        <fgColor theme="7" tint="0.79998168889431442"/>
        <bgColor indexed="64"/>
      </patternFill>
    </fill>
    <fill>
      <patternFill patternType="solid">
        <fgColor theme="6" tint="0.59999389629810485"/>
        <bgColor indexed="64"/>
      </patternFill>
    </fill>
    <fill>
      <patternFill patternType="solid">
        <fgColor theme="6" tint="0.39997558519241921"/>
        <bgColor rgb="FF92D050"/>
      </patternFill>
    </fill>
  </fills>
  <borders count="8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rgb="FF000000"/>
      </left>
      <right/>
      <top style="thin">
        <color rgb="FF000000"/>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bottom style="thin">
        <color rgb="FF000000"/>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top style="medium">
        <color indexed="64"/>
      </top>
      <bottom style="medium">
        <color indexed="64"/>
      </bottom>
      <diagonal/>
    </border>
    <border>
      <left style="thin">
        <color rgb="FF000000"/>
      </left>
      <right style="medium">
        <color indexed="64"/>
      </right>
      <top/>
      <bottom/>
      <diagonal/>
    </border>
    <border>
      <left/>
      <right style="thin">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top style="medium">
        <color indexed="64"/>
      </top>
      <bottom/>
      <diagonal/>
    </border>
    <border>
      <left style="thin">
        <color rgb="FF000000"/>
      </left>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rgb="FF000000"/>
      </left>
      <right/>
      <top style="thin">
        <color rgb="FF000000"/>
      </top>
      <bottom style="medium">
        <color indexed="64"/>
      </bottom>
      <diagonal/>
    </border>
    <border>
      <left style="thin">
        <color rgb="FF000000"/>
      </left>
      <right style="thin">
        <color rgb="FF000000"/>
      </right>
      <top style="medium">
        <color indexed="64"/>
      </top>
      <bottom style="thin">
        <color rgb="FF000000"/>
      </bottom>
      <diagonal/>
    </border>
    <border>
      <left/>
      <right style="medium">
        <color indexed="64"/>
      </right>
      <top/>
      <bottom style="thin">
        <color indexed="64"/>
      </bottom>
      <diagonal/>
    </border>
    <border>
      <left style="thin">
        <color rgb="FF000000"/>
      </left>
      <right style="thin">
        <color rgb="FF000000"/>
      </right>
      <top style="thin">
        <color rgb="FF000000"/>
      </top>
      <bottom style="medium">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style="medium">
        <color indexed="64"/>
      </top>
      <bottom/>
      <diagonal/>
    </border>
    <border>
      <left style="thin">
        <color rgb="FF000000"/>
      </left>
      <right style="medium">
        <color indexed="64"/>
      </right>
      <top style="thin">
        <color rgb="FF000000"/>
      </top>
      <bottom/>
      <diagonal/>
    </border>
    <border>
      <left style="thin">
        <color indexed="64"/>
      </left>
      <right style="medium">
        <color indexed="64"/>
      </right>
      <top style="thin">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diagonal/>
    </border>
    <border>
      <left style="thin">
        <color rgb="FF000000"/>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right style="medium">
        <color indexed="64"/>
      </right>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medium">
        <color indexed="64"/>
      </right>
      <top/>
      <bottom style="thin">
        <color indexed="64"/>
      </bottom>
      <diagonal/>
    </border>
    <border>
      <left style="thin">
        <color rgb="FF000000"/>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style="medium">
        <color indexed="64"/>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indexed="64"/>
      </right>
      <top style="thin">
        <color rgb="FF000000"/>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
      <left style="thin">
        <color rgb="FF000000"/>
      </left>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right style="thin">
        <color rgb="FF000000"/>
      </right>
      <top style="thin">
        <color rgb="FF000000"/>
      </top>
      <bottom style="medium">
        <color indexed="64"/>
      </bottom>
      <diagonal/>
    </border>
    <border>
      <left/>
      <right style="thin">
        <color indexed="64"/>
      </right>
      <top/>
      <bottom/>
      <diagonal/>
    </border>
    <border>
      <left/>
      <right/>
      <top style="thin">
        <color rgb="FF000000"/>
      </top>
      <bottom/>
      <diagonal/>
    </border>
    <border>
      <left style="thin">
        <color indexed="64"/>
      </left>
      <right/>
      <top/>
      <bottom style="thin">
        <color rgb="FF000000"/>
      </bottom>
      <diagonal/>
    </border>
    <border>
      <left style="thin">
        <color rgb="FF000000"/>
      </left>
      <right style="thin">
        <color rgb="FF000000"/>
      </right>
      <top style="medium">
        <color indexed="64"/>
      </top>
      <bottom style="medium">
        <color indexed="64"/>
      </bottom>
      <diagonal/>
    </border>
  </borders>
  <cellStyleXfs count="21">
    <xf numFmtId="0" fontId="0" fillId="0" borderId="0"/>
    <xf numFmtId="165" fontId="3" fillId="0" borderId="0" applyFont="0" applyFill="0" applyBorder="0" applyAlignment="0" applyProtection="0"/>
    <xf numFmtId="0" fontId="5" fillId="0" borderId="4"/>
    <xf numFmtId="0" fontId="6" fillId="6" borderId="0" applyNumberFormat="0" applyBorder="0" applyAlignment="0" applyProtection="0"/>
    <xf numFmtId="0" fontId="5" fillId="0" borderId="4"/>
    <xf numFmtId="0" fontId="5" fillId="0" borderId="4"/>
    <xf numFmtId="0" fontId="5" fillId="0" borderId="4"/>
    <xf numFmtId="0" fontId="5" fillId="0" borderId="4"/>
    <xf numFmtId="0" fontId="5" fillId="0" borderId="4"/>
    <xf numFmtId="0" fontId="5" fillId="0" borderId="4"/>
    <xf numFmtId="0" fontId="3" fillId="0" borderId="4"/>
    <xf numFmtId="0" fontId="15" fillId="10" borderId="4" applyNumberFormat="0" applyBorder="0" applyAlignment="0" applyProtection="0"/>
    <xf numFmtId="164" fontId="20" fillId="0" borderId="0" applyFont="0" applyFill="0" applyBorder="0" applyAlignment="0" applyProtection="0"/>
    <xf numFmtId="0" fontId="21" fillId="0" borderId="4"/>
    <xf numFmtId="0" fontId="22" fillId="0" borderId="4"/>
    <xf numFmtId="9" fontId="24" fillId="0" borderId="0" applyFont="0" applyFill="0" applyBorder="0" applyAlignment="0" applyProtection="0"/>
    <xf numFmtId="0" fontId="1" fillId="0" borderId="4"/>
    <xf numFmtId="165" fontId="1" fillId="0" borderId="4" applyFont="0" applyFill="0" applyBorder="0" applyAlignment="0" applyProtection="0"/>
    <xf numFmtId="164" fontId="1" fillId="0" borderId="4" applyFont="0" applyFill="0" applyBorder="0" applyAlignment="0" applyProtection="0"/>
    <xf numFmtId="43" fontId="22" fillId="0" borderId="4" applyFont="0" applyFill="0" applyBorder="0" applyAlignment="0" applyProtection="0"/>
    <xf numFmtId="9" fontId="22" fillId="0" borderId="4" applyFont="0" applyFill="0" applyBorder="0" applyAlignment="0" applyProtection="0"/>
  </cellStyleXfs>
  <cellXfs count="640">
    <xf numFmtId="0" fontId="0" fillId="0" borderId="0" xfId="0"/>
    <xf numFmtId="0" fontId="0" fillId="2" borderId="1" xfId="0" applyFill="1" applyBorder="1"/>
    <xf numFmtId="166" fontId="0" fillId="0" borderId="1" xfId="1" applyNumberFormat="1" applyFont="1" applyBorder="1" applyAlignment="1">
      <alignment horizontal="center" wrapText="1"/>
    </xf>
    <xf numFmtId="166" fontId="0" fillId="2" borderId="1" xfId="1" applyNumberFormat="1" applyFont="1" applyFill="1" applyBorder="1"/>
    <xf numFmtId="166" fontId="0" fillId="0" borderId="0" xfId="1" applyNumberFormat="1" applyFont="1"/>
    <xf numFmtId="166" fontId="0" fillId="0" borderId="7" xfId="1" applyNumberFormat="1" applyFont="1" applyBorder="1" applyAlignment="1">
      <alignment horizontal="center" wrapText="1"/>
    </xf>
    <xf numFmtId="166" fontId="0" fillId="0" borderId="7" xfId="1" applyNumberFormat="1" applyFont="1" applyBorder="1" applyAlignment="1">
      <alignment wrapText="1"/>
    </xf>
    <xf numFmtId="0" fontId="0" fillId="0" borderId="4" xfId="0" applyBorder="1" applyAlignment="1">
      <alignment wrapText="1"/>
    </xf>
    <xf numFmtId="0" fontId="0" fillId="0" borderId="4" xfId="0" applyBorder="1"/>
    <xf numFmtId="166" fontId="0" fillId="0" borderId="4" xfId="1" applyNumberFormat="1" applyFont="1" applyBorder="1"/>
    <xf numFmtId="0" fontId="3" fillId="0" borderId="4" xfId="0" applyFont="1" applyBorder="1"/>
    <xf numFmtId="167" fontId="5" fillId="0" borderId="4" xfId="2" applyNumberFormat="1" applyAlignment="1">
      <alignment horizontal="right"/>
    </xf>
    <xf numFmtId="166" fontId="0" fillId="0" borderId="0" xfId="0" applyNumberFormat="1"/>
    <xf numFmtId="167" fontId="5" fillId="0" borderId="11" xfId="2" applyNumberFormat="1" applyBorder="1" applyAlignment="1">
      <alignment horizontal="right"/>
    </xf>
    <xf numFmtId="0" fontId="7" fillId="0" borderId="14" xfId="4" applyFont="1" applyBorder="1" applyAlignment="1">
      <alignment horizontal="left"/>
    </xf>
    <xf numFmtId="0" fontId="7" fillId="0" borderId="15" xfId="4" applyFont="1" applyBorder="1" applyAlignment="1">
      <alignment horizontal="left"/>
    </xf>
    <xf numFmtId="0" fontId="7" fillId="0" borderId="16" xfId="4" applyFont="1" applyBorder="1" applyAlignment="1">
      <alignment horizontal="left"/>
    </xf>
    <xf numFmtId="167" fontId="0" fillId="0" borderId="0" xfId="0" applyNumberFormat="1"/>
    <xf numFmtId="167" fontId="0" fillId="0" borderId="7" xfId="1" applyNumberFormat="1" applyFont="1" applyBorder="1" applyAlignment="1">
      <alignment wrapText="1"/>
    </xf>
    <xf numFmtId="166" fontId="0" fillId="2" borderId="7" xfId="1" applyNumberFormat="1" applyFont="1" applyFill="1" applyBorder="1"/>
    <xf numFmtId="166" fontId="0" fillId="5" borderId="23" xfId="1" applyNumberFormat="1" applyFont="1" applyFill="1" applyBorder="1" applyAlignment="1">
      <alignment horizontal="center" vertical="center" wrapText="1"/>
    </xf>
    <xf numFmtId="166" fontId="0" fillId="0" borderId="4" xfId="0" applyNumberFormat="1" applyBorder="1"/>
    <xf numFmtId="167" fontId="5" fillId="0" borderId="6" xfId="2" applyNumberFormat="1" applyBorder="1" applyAlignment="1">
      <alignment horizontal="right"/>
    </xf>
    <xf numFmtId="166" fontId="0" fillId="0" borderId="6" xfId="1" applyNumberFormat="1" applyFont="1" applyBorder="1" applyAlignment="1">
      <alignment wrapText="1"/>
    </xf>
    <xf numFmtId="166" fontId="0" fillId="0" borderId="6" xfId="1" applyNumberFormat="1" applyFont="1" applyBorder="1"/>
    <xf numFmtId="167" fontId="0" fillId="0" borderId="6" xfId="1" applyNumberFormat="1" applyFont="1" applyBorder="1" applyAlignment="1">
      <alignment wrapText="1"/>
    </xf>
    <xf numFmtId="166" fontId="0" fillId="0" borderId="6" xfId="1" applyNumberFormat="1" applyFont="1" applyBorder="1" applyAlignment="1">
      <alignment horizontal="center" wrapText="1"/>
    </xf>
    <xf numFmtId="166" fontId="0" fillId="0" borderId="13" xfId="1" applyNumberFormat="1" applyFont="1" applyBorder="1" applyAlignment="1">
      <alignment wrapText="1"/>
    </xf>
    <xf numFmtId="166" fontId="0" fillId="0" borderId="24" xfId="1" applyNumberFormat="1" applyFont="1" applyBorder="1" applyAlignment="1">
      <alignment wrapText="1"/>
    </xf>
    <xf numFmtId="166" fontId="0" fillId="0" borderId="17" xfId="1" applyNumberFormat="1" applyFont="1" applyBorder="1" applyAlignment="1">
      <alignment wrapText="1"/>
    </xf>
    <xf numFmtId="166" fontId="0" fillId="0" borderId="25" xfId="1" applyNumberFormat="1" applyFont="1" applyBorder="1" applyAlignment="1">
      <alignment wrapText="1"/>
    </xf>
    <xf numFmtId="166" fontId="0" fillId="0" borderId="29" xfId="1" applyNumberFormat="1" applyFont="1" applyBorder="1" applyAlignment="1">
      <alignment wrapText="1"/>
    </xf>
    <xf numFmtId="166" fontId="0" fillId="0" borderId="30" xfId="1" applyNumberFormat="1" applyFont="1" applyBorder="1" applyAlignment="1">
      <alignment wrapText="1"/>
    </xf>
    <xf numFmtId="166" fontId="0" fillId="0" borderId="31" xfId="1" applyNumberFormat="1" applyFont="1" applyBorder="1" applyAlignment="1">
      <alignment wrapText="1"/>
    </xf>
    <xf numFmtId="167" fontId="5" fillId="0" borderId="33" xfId="2" applyNumberFormat="1" applyBorder="1" applyAlignment="1">
      <alignment horizontal="right"/>
    </xf>
    <xf numFmtId="166" fontId="0" fillId="0" borderId="33" xfId="1" applyNumberFormat="1" applyFont="1" applyBorder="1" applyAlignment="1">
      <alignment wrapText="1"/>
    </xf>
    <xf numFmtId="166" fontId="0" fillId="0" borderId="20" xfId="1" applyNumberFormat="1" applyFont="1" applyBorder="1"/>
    <xf numFmtId="166" fontId="0" fillId="0" borderId="37" xfId="1" applyNumberFormat="1" applyFont="1" applyBorder="1"/>
    <xf numFmtId="166" fontId="0" fillId="0" borderId="38" xfId="1" applyNumberFormat="1" applyFont="1" applyBorder="1"/>
    <xf numFmtId="167" fontId="5" fillId="0" borderId="39" xfId="2" applyNumberFormat="1" applyBorder="1" applyAlignment="1">
      <alignment horizontal="right"/>
    </xf>
    <xf numFmtId="167" fontId="5" fillId="0" borderId="30" xfId="2" applyNumberFormat="1" applyBorder="1" applyAlignment="1">
      <alignment horizontal="right"/>
    </xf>
    <xf numFmtId="166" fontId="0" fillId="0" borderId="40" xfId="1" applyNumberFormat="1" applyFont="1" applyBorder="1" applyAlignment="1">
      <alignment wrapText="1"/>
    </xf>
    <xf numFmtId="166" fontId="0" fillId="0" borderId="37" xfId="1" applyNumberFormat="1" applyFont="1" applyBorder="1" applyAlignment="1">
      <alignment wrapText="1"/>
    </xf>
    <xf numFmtId="166" fontId="0" fillId="0" borderId="38" xfId="1" applyNumberFormat="1" applyFont="1" applyBorder="1" applyAlignment="1">
      <alignment wrapText="1"/>
    </xf>
    <xf numFmtId="167" fontId="5" fillId="0" borderId="25" xfId="2" applyNumberFormat="1" applyBorder="1" applyAlignment="1">
      <alignment horizontal="right"/>
    </xf>
    <xf numFmtId="166" fontId="0" fillId="0" borderId="43" xfId="1" applyNumberFormat="1" applyFont="1" applyBorder="1" applyAlignment="1">
      <alignment horizontal="center" wrapText="1"/>
    </xf>
    <xf numFmtId="166" fontId="0" fillId="0" borderId="48" xfId="1" applyNumberFormat="1" applyFont="1" applyBorder="1" applyAlignment="1">
      <alignment wrapText="1"/>
    </xf>
    <xf numFmtId="167" fontId="5" fillId="0" borderId="4" xfId="6" applyNumberFormat="1" applyAlignment="1">
      <alignment horizontal="right"/>
    </xf>
    <xf numFmtId="167" fontId="5" fillId="0" borderId="11" xfId="6" applyNumberFormat="1" applyBorder="1" applyAlignment="1">
      <alignment horizontal="right"/>
    </xf>
    <xf numFmtId="166" fontId="0" fillId="7" borderId="49" xfId="1" applyNumberFormat="1" applyFont="1" applyFill="1" applyBorder="1" applyAlignment="1">
      <alignment horizontal="center" wrapText="1"/>
    </xf>
    <xf numFmtId="167" fontId="5" fillId="0" borderId="6" xfId="6" applyNumberFormat="1" applyBorder="1" applyAlignment="1">
      <alignment horizontal="right"/>
    </xf>
    <xf numFmtId="167" fontId="5" fillId="0" borderId="33" xfId="6" applyNumberFormat="1" applyBorder="1" applyAlignment="1">
      <alignment horizontal="right"/>
    </xf>
    <xf numFmtId="0" fontId="7" fillId="0" borderId="44" xfId="4" applyFont="1" applyBorder="1" applyAlignment="1">
      <alignment horizontal="left"/>
    </xf>
    <xf numFmtId="0" fontId="7" fillId="0" borderId="18" xfId="4" applyFont="1" applyBorder="1" applyAlignment="1">
      <alignment horizontal="left"/>
    </xf>
    <xf numFmtId="0" fontId="7" fillId="0" borderId="19" xfId="4" applyFont="1" applyBorder="1" applyAlignment="1">
      <alignment horizontal="left"/>
    </xf>
    <xf numFmtId="166" fontId="0" fillId="7" borderId="27" xfId="1" applyNumberFormat="1" applyFont="1" applyFill="1" applyBorder="1" applyAlignment="1">
      <alignment horizontal="center" wrapText="1"/>
    </xf>
    <xf numFmtId="167" fontId="5" fillId="0" borderId="4" xfId="7" applyNumberFormat="1" applyAlignment="1">
      <alignment horizontal="right"/>
    </xf>
    <xf numFmtId="167" fontId="5" fillId="0" borderId="11" xfId="7" applyNumberFormat="1" applyBorder="1" applyAlignment="1">
      <alignment horizontal="right"/>
    </xf>
    <xf numFmtId="167" fontId="5" fillId="0" borderId="4" xfId="8" applyNumberFormat="1" applyAlignment="1">
      <alignment horizontal="right"/>
    </xf>
    <xf numFmtId="167" fontId="5" fillId="0" borderId="11" xfId="8" applyNumberFormat="1" applyBorder="1" applyAlignment="1">
      <alignment horizontal="right"/>
    </xf>
    <xf numFmtId="167" fontId="5" fillId="0" borderId="6" xfId="7" applyNumberFormat="1" applyBorder="1" applyAlignment="1">
      <alignment horizontal="right"/>
    </xf>
    <xf numFmtId="167" fontId="5" fillId="0" borderId="6" xfId="8" applyNumberFormat="1" applyBorder="1" applyAlignment="1">
      <alignment horizontal="right"/>
    </xf>
    <xf numFmtId="165" fontId="0" fillId="0" borderId="0" xfId="0" applyNumberFormat="1"/>
    <xf numFmtId="0" fontId="5" fillId="0" borderId="4" xfId="6" applyAlignment="1">
      <alignment horizontal="left"/>
    </xf>
    <xf numFmtId="0" fontId="5" fillId="0" borderId="4" xfId="6" applyAlignment="1">
      <alignment horizontal="center"/>
    </xf>
    <xf numFmtId="0" fontId="5" fillId="0" borderId="4" xfId="6" applyAlignment="1">
      <alignment horizontal="right"/>
    </xf>
    <xf numFmtId="0" fontId="5" fillId="0" borderId="4" xfId="6"/>
    <xf numFmtId="0" fontId="8" fillId="0" borderId="4" xfId="6" applyFont="1" applyAlignment="1">
      <alignment horizontal="center"/>
    </xf>
    <xf numFmtId="0" fontId="8" fillId="0" borderId="11" xfId="6" applyFont="1" applyBorder="1" applyAlignment="1">
      <alignment horizontal="center"/>
    </xf>
    <xf numFmtId="0" fontId="8" fillId="0" borderId="4" xfId="6" applyFont="1" applyAlignment="1">
      <alignment horizontal="left"/>
    </xf>
    <xf numFmtId="0" fontId="8" fillId="0" borderId="4" xfId="6" applyFont="1"/>
    <xf numFmtId="37" fontId="5" fillId="0" borderId="4" xfId="6" applyNumberFormat="1" applyAlignment="1">
      <alignment horizontal="right"/>
    </xf>
    <xf numFmtId="0" fontId="5" fillId="0" borderId="4" xfId="2" applyAlignment="1">
      <alignment horizontal="left"/>
    </xf>
    <xf numFmtId="0" fontId="5" fillId="0" borderId="4" xfId="2" applyAlignment="1">
      <alignment horizontal="center"/>
    </xf>
    <xf numFmtId="0" fontId="5" fillId="0" borderId="4" xfId="2" applyAlignment="1">
      <alignment horizontal="right"/>
    </xf>
    <xf numFmtId="0" fontId="5" fillId="0" borderId="4" xfId="2"/>
    <xf numFmtId="0" fontId="8" fillId="0" borderId="4" xfId="2" applyFont="1" applyAlignment="1">
      <alignment horizontal="center"/>
    </xf>
    <xf numFmtId="0" fontId="8" fillId="0" borderId="11" xfId="2" applyFont="1" applyBorder="1" applyAlignment="1">
      <alignment horizontal="center"/>
    </xf>
    <xf numFmtId="0" fontId="8" fillId="0" borderId="4" xfId="2" applyFont="1" applyAlignment="1">
      <alignment horizontal="left"/>
    </xf>
    <xf numFmtId="0" fontId="8" fillId="0" borderId="4" xfId="2" applyFont="1"/>
    <xf numFmtId="37" fontId="5" fillId="0" borderId="4" xfId="2" applyNumberFormat="1" applyAlignment="1">
      <alignment horizontal="right"/>
    </xf>
    <xf numFmtId="0" fontId="5" fillId="0" borderId="4" xfId="7" applyAlignment="1">
      <alignment horizontal="left"/>
    </xf>
    <xf numFmtId="0" fontId="5" fillId="0" borderId="4" xfId="7" applyAlignment="1">
      <alignment horizontal="center"/>
    </xf>
    <xf numFmtId="0" fontId="5" fillId="0" borderId="4" xfId="7" applyAlignment="1">
      <alignment horizontal="right"/>
    </xf>
    <xf numFmtId="0" fontId="5" fillId="0" borderId="4" xfId="7"/>
    <xf numFmtId="0" fontId="8" fillId="0" borderId="4" xfId="7" applyFont="1" applyAlignment="1">
      <alignment horizontal="center"/>
    </xf>
    <xf numFmtId="0" fontId="8" fillId="0" borderId="11" xfId="7" applyFont="1" applyBorder="1" applyAlignment="1">
      <alignment horizontal="center"/>
    </xf>
    <xf numFmtId="0" fontId="8" fillId="0" borderId="4" xfId="7" applyFont="1" applyAlignment="1">
      <alignment horizontal="left"/>
    </xf>
    <xf numFmtId="0" fontId="8" fillId="0" borderId="4" xfId="7" applyFont="1"/>
    <xf numFmtId="37" fontId="5" fillId="0" borderId="4" xfId="7" applyNumberFormat="1" applyAlignment="1">
      <alignment horizontal="right"/>
    </xf>
    <xf numFmtId="0" fontId="5" fillId="0" borderId="4" xfId="8" applyAlignment="1">
      <alignment horizontal="left"/>
    </xf>
    <xf numFmtId="0" fontId="5" fillId="0" borderId="4" xfId="8" applyAlignment="1">
      <alignment horizontal="center"/>
    </xf>
    <xf numFmtId="0" fontId="5" fillId="0" borderId="4" xfId="8" applyAlignment="1">
      <alignment horizontal="right"/>
    </xf>
    <xf numFmtId="0" fontId="5" fillId="0" borderId="4" xfId="8"/>
    <xf numFmtId="0" fontId="8" fillId="0" borderId="4" xfId="8" applyFont="1" applyAlignment="1">
      <alignment horizontal="center"/>
    </xf>
    <xf numFmtId="0" fontId="8" fillId="0" borderId="11" xfId="8" applyFont="1" applyBorder="1" applyAlignment="1">
      <alignment horizontal="center"/>
    </xf>
    <xf numFmtId="0" fontId="8" fillId="0" borderId="4" xfId="8" applyFont="1" applyAlignment="1">
      <alignment horizontal="left"/>
    </xf>
    <xf numFmtId="0" fontId="8" fillId="0" borderId="4" xfId="8" applyFont="1"/>
    <xf numFmtId="37" fontId="5" fillId="0" borderId="4" xfId="8" applyNumberFormat="1" applyAlignment="1">
      <alignment horizontal="right"/>
    </xf>
    <xf numFmtId="0" fontId="5" fillId="0" borderId="4" xfId="9" applyAlignment="1">
      <alignment horizontal="left"/>
    </xf>
    <xf numFmtId="0" fontId="5" fillId="0" borderId="4" xfId="9" applyAlignment="1">
      <alignment horizontal="center"/>
    </xf>
    <xf numFmtId="0" fontId="5" fillId="0" borderId="4" xfId="9" applyAlignment="1">
      <alignment horizontal="right"/>
    </xf>
    <xf numFmtId="0" fontId="5" fillId="0" borderId="4" xfId="9"/>
    <xf numFmtId="0" fontId="8" fillId="0" borderId="4" xfId="9" applyFont="1" applyAlignment="1">
      <alignment horizontal="center"/>
    </xf>
    <xf numFmtId="0" fontId="8" fillId="0" borderId="11" xfId="9" applyFont="1" applyBorder="1" applyAlignment="1">
      <alignment horizontal="center"/>
    </xf>
    <xf numFmtId="0" fontId="8" fillId="0" borderId="4" xfId="9" applyFont="1" applyAlignment="1">
      <alignment horizontal="left"/>
    </xf>
    <xf numFmtId="0" fontId="8" fillId="0" borderId="4" xfId="9" applyFont="1"/>
    <xf numFmtId="167" fontId="5" fillId="0" borderId="4" xfId="9" applyNumberFormat="1" applyAlignment="1">
      <alignment horizontal="right"/>
    </xf>
    <xf numFmtId="167" fontId="5" fillId="0" borderId="11" xfId="9" applyNumberFormat="1" applyBorder="1" applyAlignment="1">
      <alignment horizontal="right"/>
    </xf>
    <xf numFmtId="37" fontId="5" fillId="0" borderId="4" xfId="9" applyNumberFormat="1" applyAlignment="1">
      <alignment horizontal="right"/>
    </xf>
    <xf numFmtId="166" fontId="0" fillId="0" borderId="24" xfId="1" applyNumberFormat="1" applyFont="1" applyBorder="1"/>
    <xf numFmtId="166" fontId="0" fillId="0" borderId="25" xfId="1" applyNumberFormat="1" applyFont="1" applyBorder="1"/>
    <xf numFmtId="166" fontId="0" fillId="0" borderId="39" xfId="1" applyNumberFormat="1" applyFont="1" applyBorder="1"/>
    <xf numFmtId="166" fontId="0" fillId="0" borderId="56" xfId="1" applyNumberFormat="1" applyFont="1" applyBorder="1" applyAlignment="1">
      <alignment wrapText="1"/>
    </xf>
    <xf numFmtId="0" fontId="3" fillId="0" borderId="19" xfId="0" applyFont="1" applyBorder="1"/>
    <xf numFmtId="0" fontId="10" fillId="0" borderId="44" xfId="4" applyFont="1" applyBorder="1" applyAlignment="1">
      <alignment horizontal="left"/>
    </xf>
    <xf numFmtId="0" fontId="10" fillId="0" borderId="18" xfId="4" applyFont="1" applyBorder="1" applyAlignment="1">
      <alignment horizontal="left"/>
    </xf>
    <xf numFmtId="0" fontId="10" fillId="0" borderId="19" xfId="4" applyFont="1" applyBorder="1" applyAlignment="1">
      <alignment horizontal="left"/>
    </xf>
    <xf numFmtId="165" fontId="0" fillId="0" borderId="1" xfId="1" applyFont="1" applyBorder="1" applyAlignment="1">
      <alignment horizontal="center" wrapText="1"/>
    </xf>
    <xf numFmtId="166" fontId="4" fillId="8" borderId="6" xfId="1" applyNumberFormat="1" applyFont="1" applyFill="1" applyBorder="1"/>
    <xf numFmtId="166" fontId="0" fillId="9" borderId="58" xfId="1" applyNumberFormat="1" applyFont="1" applyFill="1" applyBorder="1"/>
    <xf numFmtId="166" fontId="6" fillId="6" borderId="0" xfId="3" applyNumberFormat="1"/>
    <xf numFmtId="0" fontId="6" fillId="6" borderId="0" xfId="3"/>
    <xf numFmtId="165" fontId="0" fillId="0" borderId="2" xfId="1" applyFont="1" applyBorder="1" applyAlignment="1">
      <alignment horizontal="center" wrapText="1"/>
    </xf>
    <xf numFmtId="165" fontId="0" fillId="0" borderId="57" xfId="1" applyFont="1" applyBorder="1" applyAlignment="1">
      <alignment horizontal="center" wrapText="1"/>
    </xf>
    <xf numFmtId="166" fontId="0" fillId="4" borderId="40" xfId="1" applyNumberFormat="1" applyFont="1" applyFill="1" applyBorder="1" applyAlignment="1">
      <alignment wrapText="1"/>
    </xf>
    <xf numFmtId="166" fontId="0" fillId="4" borderId="59" xfId="1" applyNumberFormat="1" applyFont="1" applyFill="1" applyBorder="1" applyAlignment="1">
      <alignment wrapText="1"/>
    </xf>
    <xf numFmtId="167" fontId="5" fillId="0" borderId="33" xfId="7" applyNumberFormat="1" applyBorder="1" applyAlignment="1">
      <alignment horizontal="right"/>
    </xf>
    <xf numFmtId="167" fontId="0" fillId="0" borderId="33" xfId="1" applyNumberFormat="1" applyFont="1" applyBorder="1" applyAlignment="1">
      <alignment wrapText="1"/>
    </xf>
    <xf numFmtId="167" fontId="5" fillId="0" borderId="33" xfId="8" applyNumberFormat="1" applyBorder="1" applyAlignment="1">
      <alignment horizontal="right"/>
    </xf>
    <xf numFmtId="166" fontId="0" fillId="0" borderId="60" xfId="1" applyNumberFormat="1" applyFont="1" applyBorder="1" applyAlignment="1">
      <alignment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166" fontId="4" fillId="2" borderId="3" xfId="1" applyNumberFormat="1" applyFont="1" applyFill="1" applyBorder="1" applyAlignment="1">
      <alignment horizontal="center" vertical="center" wrapText="1"/>
    </xf>
    <xf numFmtId="166" fontId="4" fillId="2" borderId="13" xfId="1" applyNumberFormat="1" applyFont="1" applyFill="1" applyBorder="1" applyAlignment="1">
      <alignment horizontal="center" vertical="center" wrapText="1"/>
    </xf>
    <xf numFmtId="166" fontId="4" fillId="2" borderId="24" xfId="1" applyNumberFormat="1" applyFont="1" applyFill="1" applyBorder="1" applyAlignment="1">
      <alignment horizontal="center" vertical="center" wrapText="1"/>
    </xf>
    <xf numFmtId="167" fontId="5" fillId="0" borderId="20" xfId="2" applyNumberFormat="1" applyBorder="1" applyAlignment="1">
      <alignment horizontal="right"/>
    </xf>
    <xf numFmtId="0" fontId="3" fillId="0" borderId="63" xfId="0" applyFont="1" applyBorder="1"/>
    <xf numFmtId="0" fontId="3" fillId="0" borderId="64" xfId="0" applyFont="1" applyBorder="1"/>
    <xf numFmtId="0" fontId="3" fillId="0" borderId="69" xfId="0" applyFont="1" applyBorder="1"/>
    <xf numFmtId="167" fontId="5" fillId="0" borderId="18" xfId="2" applyNumberFormat="1" applyBorder="1" applyAlignment="1">
      <alignment horizontal="right"/>
    </xf>
    <xf numFmtId="167" fontId="5" fillId="0" borderId="55" xfId="2" applyNumberFormat="1" applyBorder="1" applyAlignment="1">
      <alignment horizontal="right"/>
    </xf>
    <xf numFmtId="167" fontId="5" fillId="0" borderId="19" xfId="2" applyNumberFormat="1" applyBorder="1" applyAlignment="1">
      <alignment horizontal="right"/>
    </xf>
    <xf numFmtId="167" fontId="5" fillId="0" borderId="58" xfId="2" applyNumberFormat="1" applyBorder="1" applyAlignment="1">
      <alignment horizontal="right"/>
    </xf>
    <xf numFmtId="0" fontId="3" fillId="0" borderId="70" xfId="0" applyFont="1" applyBorder="1"/>
    <xf numFmtId="167" fontId="0" fillId="0" borderId="53" xfId="0" applyNumberFormat="1" applyBorder="1"/>
    <xf numFmtId="167" fontId="5" fillId="0" borderId="51" xfId="2" applyNumberFormat="1" applyBorder="1" applyAlignment="1">
      <alignment horizontal="right"/>
    </xf>
    <xf numFmtId="167" fontId="5" fillId="0" borderId="52" xfId="2" applyNumberFormat="1" applyBorder="1" applyAlignment="1">
      <alignment horizontal="right"/>
    </xf>
    <xf numFmtId="167" fontId="5" fillId="0" borderId="37" xfId="2" applyNumberFormat="1" applyBorder="1" applyAlignment="1">
      <alignment horizontal="right"/>
    </xf>
    <xf numFmtId="167" fontId="5" fillId="0" borderId="38" xfId="2" applyNumberFormat="1" applyBorder="1" applyAlignment="1">
      <alignment horizontal="right"/>
    </xf>
    <xf numFmtId="167" fontId="0" fillId="0" borderId="71" xfId="0" applyNumberFormat="1" applyBorder="1"/>
    <xf numFmtId="167" fontId="4" fillId="0" borderId="12" xfId="0" applyNumberFormat="1" applyFont="1" applyBorder="1"/>
    <xf numFmtId="0" fontId="3" fillId="0" borderId="4" xfId="0" applyFont="1" applyBorder="1" applyAlignment="1">
      <alignment horizontal="center"/>
    </xf>
    <xf numFmtId="167" fontId="5" fillId="0" borderId="21" xfId="2" applyNumberFormat="1" applyBorder="1" applyAlignment="1">
      <alignment horizontal="right"/>
    </xf>
    <xf numFmtId="167" fontId="5" fillId="0" borderId="10" xfId="2" applyNumberFormat="1" applyBorder="1" applyAlignment="1">
      <alignment horizontal="right"/>
    </xf>
    <xf numFmtId="0" fontId="4" fillId="0" borderId="12" xfId="0" applyFont="1" applyBorder="1"/>
    <xf numFmtId="167" fontId="0" fillId="8" borderId="0" xfId="0" applyNumberFormat="1" applyFill="1"/>
    <xf numFmtId="167" fontId="5" fillId="0" borderId="62" xfId="2" applyNumberFormat="1" applyBorder="1" applyAlignment="1">
      <alignment horizontal="right"/>
    </xf>
    <xf numFmtId="167" fontId="5" fillId="0" borderId="60" xfId="2" applyNumberFormat="1" applyBorder="1" applyAlignment="1">
      <alignment horizontal="right"/>
    </xf>
    <xf numFmtId="167" fontId="0" fillId="0" borderId="72" xfId="0" applyNumberFormat="1" applyBorder="1"/>
    <xf numFmtId="167" fontId="5" fillId="0" borderId="44" xfId="2" applyNumberFormat="1" applyBorder="1" applyAlignment="1">
      <alignment horizontal="right"/>
    </xf>
    <xf numFmtId="167" fontId="5" fillId="0" borderId="46" xfId="2" applyNumberFormat="1" applyBorder="1" applyAlignment="1">
      <alignment horizontal="right"/>
    </xf>
    <xf numFmtId="0" fontId="14" fillId="0" borderId="0" xfId="0" applyFont="1"/>
    <xf numFmtId="168" fontId="0" fillId="0" borderId="0" xfId="0" applyNumberFormat="1"/>
    <xf numFmtId="169" fontId="0" fillId="0" borderId="0" xfId="0" applyNumberFormat="1"/>
    <xf numFmtId="0" fontId="5" fillId="0" borderId="6" xfId="6" applyBorder="1" applyAlignment="1">
      <alignment horizontal="right"/>
    </xf>
    <xf numFmtId="166" fontId="5" fillId="0" borderId="6" xfId="1" applyNumberFormat="1" applyFont="1" applyBorder="1" applyAlignment="1">
      <alignment horizontal="right"/>
    </xf>
    <xf numFmtId="0" fontId="7" fillId="11" borderId="14" xfId="4" applyFont="1" applyFill="1" applyBorder="1" applyAlignment="1">
      <alignment horizontal="left"/>
    </xf>
    <xf numFmtId="166" fontId="0" fillId="11" borderId="1" xfId="1" applyNumberFormat="1" applyFont="1" applyFill="1" applyBorder="1" applyAlignment="1">
      <alignment horizontal="center" wrapText="1"/>
    </xf>
    <xf numFmtId="0" fontId="7" fillId="11" borderId="15" xfId="4" applyFont="1" applyFill="1" applyBorder="1" applyAlignment="1">
      <alignment horizontal="left"/>
    </xf>
    <xf numFmtId="0" fontId="7" fillId="11" borderId="16" xfId="4" applyFont="1" applyFill="1" applyBorder="1" applyAlignment="1">
      <alignment horizontal="left"/>
    </xf>
    <xf numFmtId="0" fontId="5" fillId="0" borderId="6" xfId="2" applyBorder="1" applyAlignment="1">
      <alignment horizontal="right"/>
    </xf>
    <xf numFmtId="166" fontId="0" fillId="0" borderId="41" xfId="1" applyNumberFormat="1" applyFont="1" applyBorder="1" applyAlignment="1">
      <alignment horizontal="center" wrapText="1"/>
    </xf>
    <xf numFmtId="165" fontId="0" fillId="0" borderId="73" xfId="1" applyFont="1" applyBorder="1" applyAlignment="1">
      <alignment horizontal="center" wrapText="1"/>
    </xf>
    <xf numFmtId="0" fontId="0" fillId="2" borderId="2" xfId="0" applyFill="1" applyBorder="1"/>
    <xf numFmtId="166" fontId="0" fillId="2" borderId="2" xfId="1" applyNumberFormat="1" applyFont="1" applyFill="1" applyBorder="1"/>
    <xf numFmtId="166" fontId="0" fillId="2" borderId="17" xfId="1" applyNumberFormat="1" applyFont="1" applyFill="1" applyBorder="1"/>
    <xf numFmtId="165" fontId="0" fillId="13" borderId="0" xfId="0" applyNumberFormat="1" applyFill="1"/>
    <xf numFmtId="167" fontId="0" fillId="13" borderId="0" xfId="0" applyNumberFormat="1" applyFill="1"/>
    <xf numFmtId="166" fontId="0" fillId="11" borderId="7" xfId="1" applyNumberFormat="1" applyFont="1" applyFill="1" applyBorder="1" applyAlignment="1">
      <alignment wrapText="1"/>
    </xf>
    <xf numFmtId="166" fontId="0" fillId="11" borderId="4" xfId="0" applyNumberFormat="1" applyFill="1" applyBorder="1"/>
    <xf numFmtId="0" fontId="0" fillId="11" borderId="0" xfId="0" applyFill="1"/>
    <xf numFmtId="165" fontId="0" fillId="11" borderId="0" xfId="0" applyNumberFormat="1" applyFill="1"/>
    <xf numFmtId="0" fontId="2" fillId="0" borderId="4" xfId="0" applyFont="1" applyBorder="1"/>
    <xf numFmtId="0" fontId="2" fillId="0" borderId="20" xfId="0" applyFont="1" applyBorder="1"/>
    <xf numFmtId="0" fontId="0" fillId="0" borderId="39" xfId="0" applyBorder="1" applyAlignment="1">
      <alignment horizontal="center" vertical="center" wrapText="1"/>
    </xf>
    <xf numFmtId="0" fontId="0" fillId="3" borderId="4" xfId="0" applyFill="1" applyBorder="1" applyAlignment="1">
      <alignment horizontal="center" vertical="center" wrapText="1"/>
    </xf>
    <xf numFmtId="0" fontId="2" fillId="0" borderId="4" xfId="0" applyFont="1" applyBorder="1" applyAlignment="1">
      <alignment horizontal="center" vertical="center"/>
    </xf>
    <xf numFmtId="0" fontId="0" fillId="0" borderId="55" xfId="0" applyBorder="1" applyAlignment="1">
      <alignment horizontal="center" vertical="center" wrapText="1"/>
    </xf>
    <xf numFmtId="0" fontId="0" fillId="0" borderId="44" xfId="0" applyBorder="1" applyAlignment="1">
      <alignment horizontal="center" vertical="center" wrapText="1"/>
    </xf>
    <xf numFmtId="0" fontId="2" fillId="0" borderId="18" xfId="0" applyFont="1" applyBorder="1"/>
    <xf numFmtId="0" fontId="2" fillId="0" borderId="19" xfId="0" applyFont="1" applyBorder="1"/>
    <xf numFmtId="166" fontId="3" fillId="0" borderId="24" xfId="1" applyNumberFormat="1" applyBorder="1" applyAlignment="1">
      <alignment vertical="center" wrapText="1"/>
    </xf>
    <xf numFmtId="166" fontId="3" fillId="0" borderId="79" xfId="1" applyNumberFormat="1" applyBorder="1" applyAlignment="1">
      <alignment vertical="center" wrapText="1"/>
    </xf>
    <xf numFmtId="166" fontId="3" fillId="0" borderId="25" xfId="1" applyNumberFormat="1" applyBorder="1" applyAlignment="1">
      <alignment vertical="center" wrapText="1"/>
    </xf>
    <xf numFmtId="166" fontId="3" fillId="0" borderId="26" xfId="1" applyNumberFormat="1" applyBorder="1" applyAlignment="1">
      <alignment vertical="center" wrapText="1"/>
    </xf>
    <xf numFmtId="166" fontId="3" fillId="0" borderId="32" xfId="1" applyNumberFormat="1" applyBorder="1" applyAlignment="1">
      <alignment vertical="center" wrapText="1"/>
    </xf>
    <xf numFmtId="166" fontId="3" fillId="0" borderId="34" xfId="1" applyNumberFormat="1" applyBorder="1" applyAlignment="1">
      <alignment vertical="center" wrapText="1"/>
    </xf>
    <xf numFmtId="166" fontId="3" fillId="0" borderId="5" xfId="1" applyNumberFormat="1" applyBorder="1" applyAlignment="1">
      <alignment vertical="center" wrapText="1"/>
    </xf>
    <xf numFmtId="166" fontId="3" fillId="0" borderId="2" xfId="1" applyNumberFormat="1" applyBorder="1" applyAlignment="1">
      <alignment vertical="center" wrapText="1"/>
    </xf>
    <xf numFmtId="166" fontId="3" fillId="0" borderId="3" xfId="1" applyNumberFormat="1" applyFont="1" applyBorder="1" applyAlignment="1">
      <alignment vertical="center" wrapText="1"/>
    </xf>
    <xf numFmtId="166" fontId="0" fillId="0" borderId="5" xfId="1" applyNumberFormat="1" applyFont="1" applyBorder="1" applyAlignment="1">
      <alignment vertical="center" wrapText="1"/>
    </xf>
    <xf numFmtId="166" fontId="0" fillId="0" borderId="2" xfId="1" applyNumberFormat="1" applyFont="1" applyBorder="1" applyAlignment="1">
      <alignment vertical="center" wrapText="1"/>
    </xf>
    <xf numFmtId="166" fontId="3" fillId="0" borderId="54" xfId="1" applyNumberFormat="1" applyFont="1" applyBorder="1" applyAlignment="1">
      <alignment vertical="center" wrapText="1"/>
    </xf>
    <xf numFmtId="166" fontId="0" fillId="0" borderId="76" xfId="1" applyNumberFormat="1" applyFont="1" applyBorder="1" applyAlignment="1">
      <alignment vertical="center" wrapText="1"/>
    </xf>
    <xf numFmtId="166" fontId="0" fillId="0" borderId="62" xfId="1" applyNumberFormat="1" applyFont="1" applyBorder="1" applyAlignment="1">
      <alignment vertical="center" wrapText="1"/>
    </xf>
    <xf numFmtId="166" fontId="3" fillId="0" borderId="54" xfId="1" applyNumberFormat="1" applyBorder="1" applyAlignment="1">
      <alignment vertical="center" wrapText="1"/>
    </xf>
    <xf numFmtId="166" fontId="3" fillId="0" borderId="76" xfId="1" applyNumberFormat="1" applyBorder="1" applyAlignment="1">
      <alignment vertical="center" wrapText="1"/>
    </xf>
    <xf numFmtId="166" fontId="3" fillId="0" borderId="62" xfId="1" applyNumberFormat="1" applyBorder="1" applyAlignment="1">
      <alignment vertical="center" wrapText="1"/>
    </xf>
    <xf numFmtId="166" fontId="3" fillId="0" borderId="39" xfId="1" applyNumberFormat="1" applyBorder="1" applyAlignment="1">
      <alignment vertical="center" wrapText="1"/>
    </xf>
    <xf numFmtId="166" fontId="3" fillId="0" borderId="4" xfId="1" applyNumberFormat="1" applyBorder="1" applyAlignment="1">
      <alignment vertical="center" wrapText="1"/>
    </xf>
    <xf numFmtId="166" fontId="3" fillId="0" borderId="11" xfId="1" applyNumberFormat="1" applyBorder="1" applyAlignment="1">
      <alignment vertical="center" wrapText="1"/>
    </xf>
    <xf numFmtId="166" fontId="0" fillId="0" borderId="79" xfId="1" applyNumberFormat="1" applyFont="1" applyBorder="1" applyAlignment="1">
      <alignment vertical="center" wrapText="1"/>
    </xf>
    <xf numFmtId="166" fontId="0" fillId="0" borderId="80" xfId="1" applyNumberFormat="1" applyFont="1" applyBorder="1" applyAlignment="1">
      <alignment vertical="center" wrapText="1"/>
    </xf>
    <xf numFmtId="166" fontId="3" fillId="11" borderId="75" xfId="1" applyNumberFormat="1" applyFont="1" applyFill="1" applyBorder="1" applyAlignment="1">
      <alignment vertical="center" wrapText="1"/>
    </xf>
    <xf numFmtId="166" fontId="0" fillId="11" borderId="76" xfId="1" applyNumberFormat="1" applyFont="1" applyFill="1" applyBorder="1" applyAlignment="1">
      <alignment vertical="center" wrapText="1"/>
    </xf>
    <xf numFmtId="166" fontId="0" fillId="11" borderId="62" xfId="1" applyNumberFormat="1" applyFont="1" applyFill="1" applyBorder="1" applyAlignment="1">
      <alignment vertical="center" wrapText="1"/>
    </xf>
    <xf numFmtId="166" fontId="0" fillId="0" borderId="77" xfId="1" applyNumberFormat="1" applyFont="1" applyBorder="1" applyAlignment="1">
      <alignment vertical="center" wrapText="1"/>
    </xf>
    <xf numFmtId="166" fontId="3" fillId="0" borderId="78" xfId="1" applyNumberFormat="1" applyBorder="1" applyAlignment="1">
      <alignment vertical="center" wrapText="1"/>
    </xf>
    <xf numFmtId="166" fontId="3" fillId="0" borderId="74" xfId="1" applyNumberFormat="1" applyFont="1" applyBorder="1" applyAlignment="1">
      <alignment vertical="center" wrapText="1"/>
    </xf>
    <xf numFmtId="166" fontId="0" fillId="0" borderId="32" xfId="1" applyNumberFormat="1" applyFont="1" applyBorder="1" applyAlignment="1">
      <alignment vertical="center" wrapText="1"/>
    </xf>
    <xf numFmtId="166" fontId="0" fillId="0" borderId="34" xfId="1" applyNumberFormat="1" applyFont="1" applyBorder="1" applyAlignment="1">
      <alignment vertical="center" wrapText="1"/>
    </xf>
    <xf numFmtId="0" fontId="2" fillId="0" borderId="39" xfId="0" applyFont="1" applyBorder="1" applyAlignment="1">
      <alignment horizontal="center" vertical="center"/>
    </xf>
    <xf numFmtId="0" fontId="2" fillId="0" borderId="20" xfId="0" applyFont="1" applyBorder="1" applyAlignment="1">
      <alignment horizontal="center" vertical="center"/>
    </xf>
    <xf numFmtId="167" fontId="5" fillId="0" borderId="42" xfId="2" applyNumberFormat="1" applyBorder="1" applyAlignment="1">
      <alignment horizontal="right"/>
    </xf>
    <xf numFmtId="0" fontId="0" fillId="0" borderId="46" xfId="0" applyBorder="1" applyAlignment="1">
      <alignment horizontal="center" vertical="center" wrapText="1"/>
    </xf>
    <xf numFmtId="166" fontId="0" fillId="0" borderId="26" xfId="1" applyNumberFormat="1" applyFont="1" applyBorder="1" applyAlignment="1">
      <alignment vertical="center" wrapText="1"/>
    </xf>
    <xf numFmtId="0" fontId="0" fillId="0" borderId="58" xfId="0" applyBorder="1" applyAlignment="1">
      <alignment horizontal="center" vertical="center" wrapText="1"/>
    </xf>
    <xf numFmtId="0" fontId="3" fillId="0" borderId="39" xfId="0" applyFont="1" applyBorder="1" applyAlignment="1">
      <alignment horizontal="center" vertical="center" wrapText="1"/>
    </xf>
    <xf numFmtId="166" fontId="3" fillId="0" borderId="77" xfId="1" applyNumberFormat="1" applyBorder="1" applyAlignment="1">
      <alignment vertical="center" wrapText="1"/>
    </xf>
    <xf numFmtId="166" fontId="0" fillId="0" borderId="78" xfId="1" applyNumberFormat="1" applyFont="1" applyBorder="1" applyAlignment="1">
      <alignment vertical="center" wrapText="1"/>
    </xf>
    <xf numFmtId="167" fontId="5" fillId="0" borderId="30" xfId="6" applyNumberFormat="1" applyBorder="1" applyAlignment="1">
      <alignment horizontal="right"/>
    </xf>
    <xf numFmtId="167" fontId="5" fillId="0" borderId="31" xfId="6" applyNumberFormat="1" applyBorder="1" applyAlignment="1">
      <alignment horizontal="right"/>
    </xf>
    <xf numFmtId="166" fontId="0" fillId="0" borderId="81" xfId="1" applyNumberFormat="1" applyFont="1" applyBorder="1" applyAlignment="1">
      <alignment wrapText="1"/>
    </xf>
    <xf numFmtId="166" fontId="0" fillId="0" borderId="82" xfId="1" applyNumberFormat="1" applyFont="1" applyBorder="1" applyAlignment="1">
      <alignment wrapText="1"/>
    </xf>
    <xf numFmtId="0" fontId="3" fillId="0" borderId="8" xfId="0" applyFont="1" applyBorder="1" applyAlignment="1">
      <alignment vertical="center" wrapText="1"/>
    </xf>
    <xf numFmtId="0" fontId="7" fillId="0" borderId="46" xfId="4" applyFont="1" applyBorder="1" applyAlignment="1">
      <alignment horizontal="left"/>
    </xf>
    <xf numFmtId="0" fontId="7" fillId="0" borderId="55" xfId="4" applyFont="1" applyBorder="1" applyAlignment="1">
      <alignment horizontal="left"/>
    </xf>
    <xf numFmtId="0" fontId="7" fillId="0" borderId="58" xfId="4" applyFont="1" applyBorder="1" applyAlignment="1">
      <alignment horizontal="left"/>
    </xf>
    <xf numFmtId="0" fontId="0" fillId="0" borderId="14" xfId="0" applyFill="1" applyBorder="1" applyAlignment="1">
      <alignment horizontal="center" vertical="center" wrapText="1"/>
    </xf>
    <xf numFmtId="0" fontId="2" fillId="0" borderId="15" xfId="0" applyFont="1" applyFill="1" applyBorder="1"/>
    <xf numFmtId="0" fontId="0" fillId="0" borderId="15" xfId="0" applyFill="1" applyBorder="1" applyAlignment="1">
      <alignment horizontal="center" vertical="center" wrapText="1"/>
    </xf>
    <xf numFmtId="0" fontId="3" fillId="0" borderId="15" xfId="0" applyFont="1" applyFill="1" applyBorder="1" applyAlignment="1">
      <alignment horizontal="center" vertical="center" wrapText="1"/>
    </xf>
    <xf numFmtId="0" fontId="0" fillId="0" borderId="16" xfId="0" applyFill="1" applyBorder="1" applyAlignment="1">
      <alignment horizontal="center" vertical="center" wrapText="1"/>
    </xf>
    <xf numFmtId="0" fontId="2" fillId="0" borderId="14" xfId="0" applyFont="1" applyFill="1" applyBorder="1"/>
    <xf numFmtId="0" fontId="2" fillId="0" borderId="16" xfId="0" applyFont="1" applyFill="1" applyBorder="1"/>
    <xf numFmtId="0" fontId="7" fillId="0" borderId="4" xfId="4" applyFont="1" applyBorder="1" applyAlignment="1">
      <alignment horizontal="left"/>
    </xf>
    <xf numFmtId="0" fontId="7" fillId="0" borderId="39" xfId="4" applyFont="1" applyBorder="1" applyAlignment="1">
      <alignment horizontal="left"/>
    </xf>
    <xf numFmtId="0" fontId="7" fillId="0" borderId="20" xfId="4" applyFont="1" applyBorder="1" applyAlignment="1">
      <alignment horizontal="left"/>
    </xf>
    <xf numFmtId="0" fontId="2" fillId="0" borderId="14" xfId="0" applyFont="1" applyBorder="1"/>
    <xf numFmtId="0" fontId="0" fillId="0" borderId="15" xfId="0" applyBorder="1" applyAlignment="1">
      <alignment horizontal="center" vertical="center" wrapText="1"/>
    </xf>
    <xf numFmtId="0" fontId="2" fillId="0" borderId="15" xfId="0" applyFont="1" applyBorder="1"/>
    <xf numFmtId="0" fontId="0" fillId="3" borderId="15" xfId="0" applyFill="1" applyBorder="1" applyAlignment="1">
      <alignment horizontal="center" vertical="center" wrapText="1"/>
    </xf>
    <xf numFmtId="0" fontId="7" fillId="11" borderId="4" xfId="4" applyFont="1" applyFill="1" applyBorder="1" applyAlignment="1">
      <alignment horizontal="left"/>
    </xf>
    <xf numFmtId="167" fontId="5" fillId="0" borderId="48" xfId="6" applyNumberFormat="1" applyBorder="1" applyAlignment="1">
      <alignment horizontal="right"/>
    </xf>
    <xf numFmtId="167" fontId="5" fillId="0" borderId="60" xfId="6" applyNumberFormat="1" applyBorder="1" applyAlignment="1">
      <alignment horizontal="right"/>
    </xf>
    <xf numFmtId="167" fontId="5" fillId="0" borderId="4" xfId="2" applyNumberFormat="1" applyBorder="1" applyAlignment="1">
      <alignment horizontal="right"/>
    </xf>
    <xf numFmtId="167" fontId="5" fillId="0" borderId="38" xfId="6" applyNumberFormat="1" applyBorder="1" applyAlignment="1">
      <alignment horizontal="right"/>
    </xf>
    <xf numFmtId="166" fontId="3" fillId="0" borderId="32" xfId="1" applyNumberFormat="1" applyFont="1" applyBorder="1" applyAlignment="1">
      <alignment vertical="center" wrapText="1"/>
    </xf>
    <xf numFmtId="166" fontId="3" fillId="0" borderId="76" xfId="1" applyNumberFormat="1" applyFont="1" applyBorder="1" applyAlignment="1">
      <alignment vertical="center" wrapText="1"/>
    </xf>
    <xf numFmtId="0" fontId="0" fillId="0" borderId="25" xfId="1" applyNumberFormat="1" applyFont="1" applyBorder="1"/>
    <xf numFmtId="0" fontId="2" fillId="0" borderId="15" xfId="0" applyFont="1" applyFill="1" applyBorder="1" applyAlignment="1">
      <alignment horizontal="center"/>
    </xf>
    <xf numFmtId="0" fontId="18" fillId="2" borderId="3" xfId="0" applyFont="1" applyFill="1" applyBorder="1" applyAlignment="1">
      <alignment horizontal="center" vertical="center" wrapText="1"/>
    </xf>
    <xf numFmtId="0" fontId="17" fillId="2" borderId="1" xfId="0" applyFont="1" applyFill="1" applyBorder="1"/>
    <xf numFmtId="0" fontId="17" fillId="0" borderId="0" xfId="0" applyFont="1"/>
    <xf numFmtId="0" fontId="17" fillId="13" borderId="12" xfId="0" applyFont="1" applyFill="1" applyBorder="1"/>
    <xf numFmtId="0" fontId="17" fillId="0" borderId="4" xfId="0" applyFont="1" applyBorder="1"/>
    <xf numFmtId="166" fontId="3" fillId="0" borderId="79" xfId="1" applyNumberFormat="1" applyFont="1" applyBorder="1" applyAlignment="1">
      <alignment vertical="center" wrapText="1"/>
    </xf>
    <xf numFmtId="166" fontId="0" fillId="7" borderId="87" xfId="1" applyNumberFormat="1" applyFont="1" applyFill="1" applyBorder="1" applyAlignment="1">
      <alignment horizontal="center" wrapText="1"/>
    </xf>
    <xf numFmtId="166" fontId="0" fillId="7" borderId="81" xfId="1" applyNumberFormat="1" applyFont="1" applyFill="1" applyBorder="1" applyAlignment="1">
      <alignment horizontal="center" wrapText="1"/>
    </xf>
    <xf numFmtId="166" fontId="0" fillId="7" borderId="82" xfId="1" applyNumberFormat="1" applyFont="1" applyFill="1" applyBorder="1" applyAlignment="1">
      <alignment horizontal="center" wrapText="1"/>
    </xf>
    <xf numFmtId="166" fontId="0" fillId="0" borderId="8" xfId="1" applyNumberFormat="1" applyFont="1" applyBorder="1" applyAlignment="1">
      <alignment wrapText="1"/>
    </xf>
    <xf numFmtId="166" fontId="0" fillId="0" borderId="79" xfId="1" applyNumberFormat="1" applyFont="1" applyBorder="1" applyAlignment="1">
      <alignment wrapText="1"/>
    </xf>
    <xf numFmtId="166" fontId="0" fillId="0" borderId="68" xfId="1" applyNumberFormat="1" applyFont="1" applyBorder="1" applyAlignment="1">
      <alignment wrapText="1"/>
    </xf>
    <xf numFmtId="166" fontId="0" fillId="0" borderId="57" xfId="1" applyNumberFormat="1" applyFont="1" applyBorder="1" applyAlignment="1">
      <alignment horizontal="center" wrapText="1"/>
    </xf>
    <xf numFmtId="166" fontId="0" fillId="0" borderId="56" xfId="1" applyNumberFormat="1" applyFont="1" applyBorder="1" applyAlignment="1">
      <alignment horizontal="center" wrapText="1"/>
    </xf>
    <xf numFmtId="166" fontId="0" fillId="0" borderId="2" xfId="1" applyNumberFormat="1" applyFont="1" applyBorder="1" applyAlignment="1">
      <alignment horizontal="center" wrapText="1"/>
    </xf>
    <xf numFmtId="166" fontId="0" fillId="0" borderId="73" xfId="1" applyNumberFormat="1" applyFont="1" applyBorder="1" applyAlignment="1">
      <alignment horizontal="center" wrapText="1"/>
    </xf>
    <xf numFmtId="166" fontId="0" fillId="0" borderId="35" xfId="1" applyNumberFormat="1" applyFont="1" applyBorder="1" applyAlignment="1">
      <alignment horizontal="center" wrapText="1"/>
    </xf>
    <xf numFmtId="166" fontId="0" fillId="0" borderId="61" xfId="1" applyNumberFormat="1" applyFont="1" applyBorder="1" applyAlignment="1">
      <alignment horizontal="center" wrapText="1"/>
    </xf>
    <xf numFmtId="166" fontId="0" fillId="4" borderId="83" xfId="1" applyNumberFormat="1" applyFont="1" applyFill="1" applyBorder="1" applyAlignment="1">
      <alignment horizontal="center" wrapText="1"/>
    </xf>
    <xf numFmtId="0" fontId="22" fillId="0" borderId="4" xfId="14" applyAlignment="1">
      <alignment vertical="center"/>
    </xf>
    <xf numFmtId="0" fontId="0" fillId="0" borderId="0" xfId="0" applyAlignment="1">
      <alignment vertical="center" wrapText="1"/>
    </xf>
    <xf numFmtId="166" fontId="0" fillId="0" borderId="6" xfId="1" applyNumberFormat="1" applyFont="1" applyBorder="1" applyAlignment="1">
      <alignment vertical="center" wrapText="1"/>
    </xf>
    <xf numFmtId="0" fontId="27" fillId="0" borderId="0" xfId="0" applyFont="1" applyAlignment="1">
      <alignment vertical="center" wrapText="1"/>
    </xf>
    <xf numFmtId="0" fontId="0" fillId="0" borderId="4" xfId="0" applyBorder="1" applyAlignment="1">
      <alignment vertical="center"/>
    </xf>
    <xf numFmtId="166" fontId="0" fillId="0" borderId="4" xfId="1" applyNumberFormat="1" applyFont="1" applyBorder="1" applyAlignment="1">
      <alignment vertical="center"/>
    </xf>
    <xf numFmtId="0" fontId="0" fillId="0" borderId="0" xfId="0" applyAlignment="1">
      <alignment vertical="center"/>
    </xf>
    <xf numFmtId="166" fontId="0" fillId="0" borderId="0" xfId="1" applyNumberFormat="1" applyFont="1" applyAlignment="1">
      <alignment vertical="center"/>
    </xf>
    <xf numFmtId="0" fontId="4" fillId="0" borderId="44" xfId="0" applyFont="1" applyBorder="1" applyAlignment="1">
      <alignment vertical="center"/>
    </xf>
    <xf numFmtId="166" fontId="0" fillId="0" borderId="79" xfId="1" applyNumberFormat="1" applyFont="1" applyBorder="1" applyAlignment="1">
      <alignment vertical="center"/>
    </xf>
    <xf numFmtId="0" fontId="4" fillId="0" borderId="18" xfId="0" applyFont="1" applyFill="1" applyBorder="1" applyAlignment="1">
      <alignment vertical="center"/>
    </xf>
    <xf numFmtId="0" fontId="4" fillId="0" borderId="19" xfId="0" applyFont="1" applyFill="1" applyBorder="1" applyAlignment="1">
      <alignment vertical="center"/>
    </xf>
    <xf numFmtId="0" fontId="4" fillId="0" borderId="9" xfId="0" applyFont="1" applyBorder="1" applyAlignment="1">
      <alignment vertical="center"/>
    </xf>
    <xf numFmtId="166" fontId="0" fillId="0" borderId="21" xfId="1" applyNumberFormat="1" applyFont="1" applyBorder="1" applyAlignment="1">
      <alignment vertical="center"/>
    </xf>
    <xf numFmtId="0" fontId="22" fillId="0" borderId="4" xfId="14" applyAlignment="1">
      <alignment horizontal="left" vertical="center"/>
    </xf>
    <xf numFmtId="0" fontId="0" fillId="0" borderId="4" xfId="0" applyBorder="1" applyAlignment="1">
      <alignment horizontal="left" vertical="center"/>
    </xf>
    <xf numFmtId="0" fontId="0" fillId="0" borderId="0" xfId="0" applyAlignment="1">
      <alignment horizontal="left" vertical="center"/>
    </xf>
    <xf numFmtId="0" fontId="0" fillId="0" borderId="4" xfId="0" applyBorder="1" applyAlignment="1">
      <alignment vertical="center" wrapText="1"/>
    </xf>
    <xf numFmtId="0" fontId="28" fillId="0" borderId="4" xfId="0" applyFont="1" applyBorder="1" applyAlignment="1">
      <alignment vertical="center" wrapText="1"/>
    </xf>
    <xf numFmtId="166" fontId="22" fillId="0" borderId="4" xfId="1" applyNumberFormat="1" applyFont="1" applyBorder="1"/>
    <xf numFmtId="166" fontId="0" fillId="0" borderId="4" xfId="1" applyNumberFormat="1" applyFont="1" applyBorder="1" applyAlignment="1">
      <alignment vertical="center" wrapText="1"/>
    </xf>
    <xf numFmtId="166" fontId="0" fillId="0" borderId="46" xfId="1" applyNumberFormat="1" applyFont="1" applyBorder="1" applyAlignment="1">
      <alignment vertical="center"/>
    </xf>
    <xf numFmtId="0" fontId="10" fillId="0" borderId="18" xfId="4" applyFont="1" applyBorder="1" applyAlignment="1">
      <alignment horizontal="left" vertical="center"/>
    </xf>
    <xf numFmtId="166" fontId="0" fillId="0" borderId="10" xfId="1" applyNumberFormat="1" applyFont="1" applyBorder="1" applyAlignment="1">
      <alignment vertical="center"/>
    </xf>
    <xf numFmtId="166" fontId="3" fillId="0" borderId="21" xfId="1" applyNumberFormat="1" applyFont="1" applyBorder="1" applyAlignment="1">
      <alignment horizontal="center" vertical="center"/>
    </xf>
    <xf numFmtId="0" fontId="3" fillId="0" borderId="9" xfId="0" applyFont="1" applyBorder="1" applyAlignment="1">
      <alignment vertical="center"/>
    </xf>
    <xf numFmtId="166" fontId="3" fillId="0" borderId="12" xfId="1" applyNumberFormat="1" applyFont="1" applyBorder="1" applyAlignment="1">
      <alignment horizontal="center" vertical="center"/>
    </xf>
    <xf numFmtId="166" fontId="0" fillId="0" borderId="15" xfId="1" applyNumberFormat="1" applyFont="1" applyBorder="1" applyAlignment="1">
      <alignment vertical="center" wrapText="1"/>
    </xf>
    <xf numFmtId="166" fontId="0" fillId="9" borderId="12" xfId="1" applyNumberFormat="1" applyFont="1" applyFill="1" applyBorder="1" applyAlignment="1">
      <alignment vertical="center"/>
    </xf>
    <xf numFmtId="166" fontId="0" fillId="9" borderId="16" xfId="1" applyNumberFormat="1" applyFont="1" applyFill="1" applyBorder="1" applyAlignment="1">
      <alignment vertical="center"/>
    </xf>
    <xf numFmtId="0" fontId="28" fillId="2" borderId="44" xfId="0" applyFont="1" applyFill="1" applyBorder="1" applyAlignment="1">
      <alignment vertical="center"/>
    </xf>
    <xf numFmtId="0" fontId="28" fillId="2" borderId="39" xfId="0" applyFont="1" applyFill="1" applyBorder="1" applyAlignment="1">
      <alignment vertical="center" wrapText="1"/>
    </xf>
    <xf numFmtId="166" fontId="28" fillId="2" borderId="39" xfId="1" applyNumberFormat="1" applyFont="1" applyFill="1" applyBorder="1" applyAlignment="1">
      <alignment vertical="center" wrapText="1"/>
    </xf>
    <xf numFmtId="166" fontId="28" fillId="2" borderId="46" xfId="1" applyNumberFormat="1" applyFont="1" applyFill="1" applyBorder="1" applyAlignment="1">
      <alignment vertical="center" wrapText="1"/>
    </xf>
    <xf numFmtId="0" fontId="28" fillId="2" borderId="19" xfId="0" applyFont="1" applyFill="1" applyBorder="1" applyAlignment="1">
      <alignment vertical="center"/>
    </xf>
    <xf numFmtId="0" fontId="28" fillId="2" borderId="20" xfId="0" applyFont="1" applyFill="1" applyBorder="1" applyAlignment="1">
      <alignment vertical="center" wrapText="1"/>
    </xf>
    <xf numFmtId="166" fontId="28" fillId="2" borderId="20" xfId="1" applyNumberFormat="1" applyFont="1" applyFill="1" applyBorder="1" applyAlignment="1">
      <alignment vertical="center" wrapText="1"/>
    </xf>
    <xf numFmtId="166" fontId="28" fillId="2" borderId="58" xfId="1" applyNumberFormat="1" applyFont="1" applyFill="1" applyBorder="1" applyAlignment="1">
      <alignment vertical="center" wrapText="1"/>
    </xf>
    <xf numFmtId="0" fontId="0" fillId="16" borderId="19" xfId="0" applyFill="1" applyBorder="1" applyAlignment="1">
      <alignment vertical="center"/>
    </xf>
    <xf numFmtId="0" fontId="0" fillId="16" borderId="20" xfId="0" applyFill="1" applyBorder="1" applyAlignment="1">
      <alignment vertical="center" wrapText="1"/>
    </xf>
    <xf numFmtId="166" fontId="0" fillId="16" borderId="20" xfId="1" applyNumberFormat="1" applyFont="1" applyFill="1" applyBorder="1" applyAlignment="1">
      <alignment vertical="center" wrapText="1"/>
    </xf>
    <xf numFmtId="166" fontId="0" fillId="16" borderId="58" xfId="1" applyNumberFormat="1" applyFont="1" applyFill="1" applyBorder="1" applyAlignment="1">
      <alignment vertical="center" wrapText="1"/>
    </xf>
    <xf numFmtId="0" fontId="0" fillId="16" borderId="44" xfId="0" applyFill="1" applyBorder="1" applyAlignment="1">
      <alignment vertical="center"/>
    </xf>
    <xf numFmtId="0" fontId="0" fillId="16" borderId="39" xfId="0" applyFill="1" applyBorder="1" applyAlignment="1">
      <alignment vertical="center" wrapText="1"/>
    </xf>
    <xf numFmtId="166" fontId="0" fillId="16" borderId="39" xfId="1" applyNumberFormat="1" applyFont="1" applyFill="1" applyBorder="1" applyAlignment="1">
      <alignment vertical="center" wrapText="1"/>
    </xf>
    <xf numFmtId="166" fontId="0" fillId="16" borderId="46" xfId="1" applyNumberFormat="1" applyFont="1" applyFill="1" applyBorder="1" applyAlignment="1">
      <alignment vertical="center" wrapText="1"/>
    </xf>
    <xf numFmtId="0" fontId="28" fillId="2" borderId="9" xfId="0" applyFont="1" applyFill="1" applyBorder="1" applyAlignment="1">
      <alignment vertical="center"/>
    </xf>
    <xf numFmtId="0" fontId="28" fillId="2" borderId="21" xfId="0" applyFont="1" applyFill="1" applyBorder="1" applyAlignment="1">
      <alignment vertical="center" wrapText="1"/>
    </xf>
    <xf numFmtId="166" fontId="28" fillId="2" borderId="21" xfId="1" applyNumberFormat="1" applyFont="1" applyFill="1" applyBorder="1" applyAlignment="1">
      <alignment vertical="center" wrapText="1"/>
    </xf>
    <xf numFmtId="166" fontId="28" fillId="2" borderId="10" xfId="1" applyNumberFormat="1" applyFont="1" applyFill="1" applyBorder="1" applyAlignment="1">
      <alignment vertical="center" wrapText="1"/>
    </xf>
    <xf numFmtId="166" fontId="0" fillId="0" borderId="55" xfId="1" applyNumberFormat="1" applyFont="1" applyBorder="1" applyAlignment="1">
      <alignment vertical="center"/>
    </xf>
    <xf numFmtId="0" fontId="4" fillId="0" borderId="19" xfId="0" applyFont="1" applyBorder="1" applyAlignment="1">
      <alignment vertical="center"/>
    </xf>
    <xf numFmtId="166" fontId="0" fillId="0" borderId="58" xfId="1" applyNumberFormat="1" applyFont="1" applyBorder="1" applyAlignment="1">
      <alignment vertical="center"/>
    </xf>
    <xf numFmtId="166" fontId="4" fillId="0" borderId="10" xfId="1" applyNumberFormat="1" applyFont="1" applyBorder="1" applyAlignment="1">
      <alignment vertical="center"/>
    </xf>
    <xf numFmtId="0" fontId="29" fillId="9" borderId="12" xfId="0" applyFont="1" applyFill="1" applyBorder="1" applyAlignment="1">
      <alignment horizontal="center" vertical="center"/>
    </xf>
    <xf numFmtId="0" fontId="4" fillId="12" borderId="14" xfId="0" applyFont="1" applyFill="1" applyBorder="1" applyAlignment="1">
      <alignment horizontal="center" vertical="center"/>
    </xf>
    <xf numFmtId="166" fontId="17" fillId="0" borderId="15" xfId="0" applyNumberFormat="1" applyFont="1" applyBorder="1" applyAlignment="1">
      <alignment horizontal="center" vertical="center"/>
    </xf>
    <xf numFmtId="166" fontId="17" fillId="0" borderId="16" xfId="0" applyNumberFormat="1" applyFont="1" applyBorder="1" applyAlignment="1">
      <alignment horizontal="center" vertical="center"/>
    </xf>
    <xf numFmtId="166" fontId="4" fillId="0" borderId="21" xfId="1" applyNumberFormat="1" applyFont="1" applyBorder="1" applyAlignment="1">
      <alignment horizontal="center" vertical="center"/>
    </xf>
    <xf numFmtId="166" fontId="4" fillId="0" borderId="12" xfId="1" applyNumberFormat="1" applyFont="1" applyBorder="1" applyAlignment="1">
      <alignment horizontal="center" vertical="center"/>
    </xf>
    <xf numFmtId="166" fontId="0" fillId="0" borderId="39" xfId="1" applyNumberFormat="1" applyFont="1" applyBorder="1" applyAlignment="1">
      <alignment horizontal="center" vertical="center"/>
    </xf>
    <xf numFmtId="166" fontId="0" fillId="0" borderId="14" xfId="1" applyNumberFormat="1" applyFont="1" applyBorder="1" applyAlignment="1">
      <alignment horizontal="center" vertical="center"/>
    </xf>
    <xf numFmtId="166" fontId="0" fillId="0" borderId="4" xfId="1" applyNumberFormat="1" applyFont="1" applyBorder="1" applyAlignment="1">
      <alignment horizontal="center" vertical="center"/>
    </xf>
    <xf numFmtId="166" fontId="0" fillId="0" borderId="15" xfId="1" applyNumberFormat="1" applyFont="1" applyBorder="1" applyAlignment="1">
      <alignment horizontal="center" vertical="center"/>
    </xf>
    <xf numFmtId="166" fontId="0" fillId="0" borderId="20" xfId="1" applyNumberFormat="1" applyFont="1" applyBorder="1" applyAlignment="1">
      <alignment horizontal="center" vertical="center"/>
    </xf>
    <xf numFmtId="166" fontId="0" fillId="0" borderId="16" xfId="1" applyNumberFormat="1" applyFont="1" applyBorder="1" applyAlignment="1">
      <alignment horizontal="center" vertical="center"/>
    </xf>
    <xf numFmtId="166" fontId="0" fillId="9" borderId="12" xfId="1" applyNumberFormat="1" applyFont="1" applyFill="1" applyBorder="1" applyAlignment="1">
      <alignment horizontal="center" vertical="center"/>
    </xf>
    <xf numFmtId="166" fontId="0" fillId="0" borderId="4" xfId="1" applyNumberFormat="1" applyFont="1" applyBorder="1" applyAlignment="1">
      <alignment horizontal="center" vertical="center" wrapText="1"/>
    </xf>
    <xf numFmtId="166" fontId="0" fillId="0" borderId="21" xfId="1" applyNumberFormat="1" applyFont="1" applyBorder="1" applyAlignment="1">
      <alignment horizontal="center" vertical="center"/>
    </xf>
    <xf numFmtId="166" fontId="0" fillId="0" borderId="79" xfId="1" applyNumberFormat="1" applyFont="1" applyBorder="1" applyAlignment="1">
      <alignment horizontal="center" vertical="center"/>
    </xf>
    <xf numFmtId="0" fontId="29" fillId="0" borderId="0" xfId="0" applyFont="1" applyAlignment="1">
      <alignment horizontal="center" vertical="center" wrapText="1"/>
    </xf>
    <xf numFmtId="0" fontId="22" fillId="0" borderId="4" xfId="14"/>
    <xf numFmtId="0" fontId="1" fillId="0" borderId="4" xfId="16"/>
    <xf numFmtId="0" fontId="1" fillId="0" borderId="18" xfId="16" applyBorder="1"/>
    <xf numFmtId="0" fontId="1" fillId="20" borderId="4" xfId="16" applyFill="1" applyAlignment="1">
      <alignment horizontal="center"/>
    </xf>
    <xf numFmtId="0" fontId="1" fillId="20" borderId="55" xfId="16" applyFill="1" applyBorder="1" applyAlignment="1">
      <alignment horizontal="center"/>
    </xf>
    <xf numFmtId="0" fontId="31" fillId="0" borderId="4" xfId="16" applyFont="1"/>
    <xf numFmtId="0" fontId="1" fillId="0" borderId="39" xfId="16" applyBorder="1"/>
    <xf numFmtId="166" fontId="0" fillId="20" borderId="39" xfId="17" applyNumberFormat="1" applyFont="1" applyFill="1" applyBorder="1"/>
    <xf numFmtId="166" fontId="0" fillId="0" borderId="39" xfId="17" applyNumberFormat="1" applyFont="1" applyBorder="1"/>
    <xf numFmtId="166" fontId="0" fillId="0" borderId="46" xfId="17" applyNumberFormat="1" applyFont="1" applyBorder="1"/>
    <xf numFmtId="0" fontId="30" fillId="21" borderId="9" xfId="16" applyFont="1" applyFill="1" applyBorder="1"/>
    <xf numFmtId="170" fontId="30" fillId="21" borderId="10" xfId="18" applyNumberFormat="1" applyFont="1" applyFill="1" applyBorder="1"/>
    <xf numFmtId="166" fontId="0" fillId="0" borderId="4" xfId="17" applyNumberFormat="1" applyFont="1"/>
    <xf numFmtId="166" fontId="0" fillId="20" borderId="4" xfId="17" applyNumberFormat="1" applyFont="1" applyFill="1"/>
    <xf numFmtId="166" fontId="0" fillId="0" borderId="55" xfId="17" applyNumberFormat="1" applyFont="1" applyBorder="1"/>
    <xf numFmtId="0" fontId="1" fillId="0" borderId="44" xfId="16" applyBorder="1"/>
    <xf numFmtId="170" fontId="0" fillId="0" borderId="46" xfId="18" applyNumberFormat="1" applyFont="1" applyBorder="1"/>
    <xf numFmtId="0" fontId="1" fillId="0" borderId="19" xfId="16" applyBorder="1"/>
    <xf numFmtId="170" fontId="0" fillId="0" borderId="58" xfId="18" applyNumberFormat="1" applyFont="1" applyBorder="1"/>
    <xf numFmtId="0" fontId="1" fillId="0" borderId="9" xfId="16" applyBorder="1"/>
    <xf numFmtId="170" fontId="0" fillId="0" borderId="10" xfId="18" applyNumberFormat="1" applyFont="1" applyBorder="1"/>
    <xf numFmtId="0" fontId="1" fillId="20" borderId="21" xfId="16" applyFill="1" applyBorder="1"/>
    <xf numFmtId="166" fontId="0" fillId="20" borderId="21" xfId="17" applyNumberFormat="1" applyFont="1" applyFill="1" applyBorder="1"/>
    <xf numFmtId="166" fontId="0" fillId="20" borderId="10" xfId="17" applyNumberFormat="1" applyFont="1" applyFill="1" applyBorder="1"/>
    <xf numFmtId="0" fontId="30" fillId="21" borderId="44" xfId="16" applyFont="1" applyFill="1" applyBorder="1"/>
    <xf numFmtId="0" fontId="30" fillId="0" borderId="19" xfId="16" applyFont="1" applyBorder="1"/>
    <xf numFmtId="170" fontId="0" fillId="21" borderId="58" xfId="18" applyNumberFormat="1" applyFont="1" applyFill="1" applyBorder="1"/>
    <xf numFmtId="166" fontId="1" fillId="0" borderId="4" xfId="16" applyNumberFormat="1"/>
    <xf numFmtId="166" fontId="0" fillId="0" borderId="15" xfId="1" applyNumberFormat="1" applyFont="1" applyBorder="1" applyAlignment="1">
      <alignment horizontal="center" vertical="center" wrapText="1"/>
    </xf>
    <xf numFmtId="0" fontId="28" fillId="2" borderId="6" xfId="0" applyFont="1" applyFill="1" applyBorder="1" applyAlignment="1">
      <alignment horizontal="center" vertical="center" wrapText="1"/>
    </xf>
    <xf numFmtId="166" fontId="28" fillId="2" borderId="6" xfId="1" applyNumberFormat="1" applyFont="1" applyFill="1" applyBorder="1" applyAlignment="1">
      <alignment horizontal="center" vertical="center" wrapText="1"/>
    </xf>
    <xf numFmtId="0" fontId="3" fillId="0" borderId="6" xfId="0" applyFont="1" applyBorder="1" applyAlignment="1">
      <alignment horizontal="left" vertical="center" wrapText="1"/>
    </xf>
    <xf numFmtId="0" fontId="0" fillId="3" borderId="6" xfId="0" applyFill="1" applyBorder="1" applyAlignment="1">
      <alignment horizontal="center" vertical="center" wrapText="1"/>
    </xf>
    <xf numFmtId="0" fontId="3" fillId="0" borderId="6" xfId="0" applyFont="1" applyFill="1" applyBorder="1" applyAlignment="1">
      <alignment horizontal="center" vertical="center" wrapText="1"/>
    </xf>
    <xf numFmtId="0" fontId="7" fillId="0" borderId="6" xfId="4" applyFont="1" applyBorder="1" applyAlignment="1">
      <alignment horizontal="left" vertical="center" wrapText="1"/>
    </xf>
    <xf numFmtId="166" fontId="3" fillId="0" borderId="6" xfId="1" applyNumberFormat="1" applyFont="1" applyBorder="1" applyAlignment="1">
      <alignment horizontal="center" vertical="center" wrapText="1"/>
    </xf>
    <xf numFmtId="0" fontId="0" fillId="0" borderId="6" xfId="0" applyFill="1" applyBorder="1" applyAlignment="1">
      <alignment horizontal="center" vertical="center" wrapText="1"/>
    </xf>
    <xf numFmtId="0" fontId="2" fillId="0" borderId="6" xfId="0" applyFont="1" applyFill="1" applyBorder="1" applyAlignment="1">
      <alignment horizontal="center" vertical="center" wrapText="1"/>
    </xf>
    <xf numFmtId="0" fontId="7" fillId="0" borderId="6" xfId="4" applyFont="1" applyFill="1" applyBorder="1" applyAlignment="1">
      <alignment horizontal="left" vertical="center" wrapText="1"/>
    </xf>
    <xf numFmtId="0" fontId="0" fillId="0" borderId="6" xfId="0" applyBorder="1" applyAlignment="1">
      <alignment horizontal="center" vertical="center" wrapText="1"/>
    </xf>
    <xf numFmtId="0" fontId="0" fillId="12" borderId="6" xfId="0" applyFill="1" applyBorder="1" applyAlignment="1">
      <alignment horizontal="center" vertical="center" wrapText="1"/>
    </xf>
    <xf numFmtId="0" fontId="3" fillId="17" borderId="6" xfId="0" applyFont="1" applyFill="1" applyBorder="1" applyAlignment="1">
      <alignment horizontal="center" vertical="center" wrapText="1"/>
    </xf>
    <xf numFmtId="0" fontId="0" fillId="17" borderId="6" xfId="0" applyFill="1" applyBorder="1" applyAlignment="1">
      <alignment horizontal="center" vertical="center" wrapText="1"/>
    </xf>
    <xf numFmtId="0" fontId="2" fillId="0" borderId="6" xfId="0" applyFont="1" applyBorder="1" applyAlignment="1">
      <alignment horizontal="center" vertical="center" wrapText="1"/>
    </xf>
    <xf numFmtId="166" fontId="26" fillId="18" borderId="6" xfId="1" applyNumberFormat="1" applyFont="1" applyFill="1" applyBorder="1" applyAlignment="1">
      <alignment horizontal="center" vertical="center" wrapText="1"/>
    </xf>
    <xf numFmtId="0" fontId="2" fillId="17" borderId="6" xfId="0" applyFont="1" applyFill="1" applyBorder="1" applyAlignment="1">
      <alignment horizontal="center" vertical="center" wrapText="1"/>
    </xf>
    <xf numFmtId="166" fontId="0" fillId="0" borderId="6" xfId="1" applyNumberFormat="1" applyFont="1" applyBorder="1" applyAlignment="1">
      <alignment horizontal="center" vertical="center" wrapText="1"/>
    </xf>
    <xf numFmtId="0" fontId="0" fillId="22" borderId="6" xfId="0" applyFill="1" applyBorder="1" applyAlignment="1">
      <alignment horizontal="center" vertical="center" wrapText="1"/>
    </xf>
    <xf numFmtId="0" fontId="3" fillId="11" borderId="6" xfId="0" applyFont="1" applyFill="1" applyBorder="1" applyAlignment="1">
      <alignment horizontal="center" vertical="center" wrapText="1"/>
    </xf>
    <xf numFmtId="166" fontId="26" fillId="19" borderId="6" xfId="1" applyNumberFormat="1" applyFont="1" applyFill="1" applyBorder="1" applyAlignment="1">
      <alignment horizontal="center" vertical="center" wrapText="1"/>
    </xf>
    <xf numFmtId="166" fontId="26" fillId="19" borderId="6" xfId="1" applyNumberFormat="1" applyFont="1" applyFill="1" applyBorder="1" applyAlignment="1">
      <alignment vertical="center" wrapText="1"/>
    </xf>
    <xf numFmtId="0" fontId="0" fillId="0" borderId="6" xfId="0" applyFill="1" applyBorder="1" applyAlignment="1">
      <alignment vertical="center" wrapText="1"/>
    </xf>
    <xf numFmtId="0" fontId="0" fillId="0" borderId="6" xfId="0" applyBorder="1" applyAlignment="1">
      <alignment vertical="center" wrapText="1"/>
    </xf>
    <xf numFmtId="0" fontId="28" fillId="15" borderId="6" xfId="0" applyFont="1" applyFill="1" applyBorder="1" applyAlignment="1">
      <alignment vertical="center" wrapText="1"/>
    </xf>
    <xf numFmtId="0" fontId="28" fillId="15" borderId="6" xfId="0" applyFont="1" applyFill="1" applyBorder="1" applyAlignment="1">
      <alignment horizontal="left" vertical="center" wrapText="1"/>
    </xf>
    <xf numFmtId="166" fontId="28" fillId="15" borderId="6" xfId="1" applyNumberFormat="1" applyFont="1" applyFill="1" applyBorder="1" applyAlignment="1">
      <alignment vertical="center" wrapText="1"/>
    </xf>
    <xf numFmtId="166" fontId="3" fillId="0" borderId="6" xfId="1" applyNumberFormat="1" applyBorder="1" applyAlignment="1">
      <alignment horizontal="center" vertical="center" wrapText="1"/>
    </xf>
    <xf numFmtId="166" fontId="3" fillId="0" borderId="6" xfId="1" applyNumberFormat="1" applyFont="1" applyBorder="1" applyAlignment="1">
      <alignment vertical="center" wrapText="1"/>
    </xf>
    <xf numFmtId="0" fontId="3" fillId="0" borderId="6" xfId="0" applyFont="1" applyBorder="1" applyAlignment="1">
      <alignment vertical="center" wrapText="1"/>
    </xf>
    <xf numFmtId="165" fontId="3" fillId="0" borderId="6" xfId="1" applyFont="1" applyBorder="1" applyAlignment="1">
      <alignment vertical="center" wrapText="1"/>
    </xf>
    <xf numFmtId="0" fontId="4" fillId="0" borderId="6" xfId="0" applyFont="1" applyBorder="1" applyAlignment="1">
      <alignment vertical="center" wrapText="1"/>
    </xf>
    <xf numFmtId="170" fontId="4" fillId="0" borderId="6" xfId="12" applyNumberFormat="1" applyFont="1" applyBorder="1" applyAlignment="1">
      <alignment vertical="center" wrapText="1"/>
    </xf>
    <xf numFmtId="170" fontId="4" fillId="0" borderId="6" xfId="12" applyNumberFormat="1" applyFont="1" applyFill="1" applyBorder="1" applyAlignment="1">
      <alignment vertical="center" wrapText="1"/>
    </xf>
    <xf numFmtId="170" fontId="4" fillId="0" borderId="4" xfId="12" applyNumberFormat="1" applyFont="1" applyFill="1" applyBorder="1" applyAlignment="1">
      <alignment vertical="center" wrapText="1"/>
    </xf>
    <xf numFmtId="167" fontId="3" fillId="0" borderId="6" xfId="1" applyNumberFormat="1" applyFont="1" applyBorder="1" applyAlignment="1">
      <alignment vertical="center" wrapText="1"/>
    </xf>
    <xf numFmtId="9" fontId="3" fillId="0" borderId="6" xfId="15" applyFont="1" applyBorder="1" applyAlignment="1">
      <alignment vertical="center" wrapText="1"/>
    </xf>
    <xf numFmtId="9" fontId="3" fillId="0" borderId="4" xfId="15" applyFont="1" applyBorder="1" applyAlignment="1">
      <alignment vertical="center" wrapText="1"/>
    </xf>
    <xf numFmtId="0" fontId="4" fillId="0" borderId="10" xfId="0" applyFont="1" applyBorder="1" applyAlignment="1">
      <alignment vertical="center"/>
    </xf>
    <xf numFmtId="1" fontId="3" fillId="0" borderId="6" xfId="0" applyNumberFormat="1" applyFont="1" applyBorder="1" applyAlignment="1">
      <alignment vertical="center" wrapText="1"/>
    </xf>
    <xf numFmtId="170" fontId="4" fillId="0" borderId="44" xfId="12" applyNumberFormat="1" applyFont="1" applyBorder="1" applyAlignment="1">
      <alignment vertical="center"/>
    </xf>
    <xf numFmtId="0" fontId="3" fillId="0" borderId="4" xfId="0" applyFont="1" applyBorder="1" applyAlignment="1">
      <alignment vertical="center"/>
    </xf>
    <xf numFmtId="0" fontId="3" fillId="0" borderId="4" xfId="0" applyFont="1" applyBorder="1" applyAlignment="1">
      <alignment vertical="center" wrapText="1"/>
    </xf>
    <xf numFmtId="170" fontId="3" fillId="0" borderId="4" xfId="12" applyNumberFormat="1" applyFont="1" applyBorder="1" applyAlignment="1">
      <alignment vertical="center"/>
    </xf>
    <xf numFmtId="170" fontId="3" fillId="0" borderId="0" xfId="12" applyNumberFormat="1" applyFont="1" applyAlignment="1">
      <alignment vertical="center"/>
    </xf>
    <xf numFmtId="0" fontId="3" fillId="0" borderId="0" xfId="0" applyFont="1" applyAlignment="1">
      <alignment vertical="center"/>
    </xf>
    <xf numFmtId="166" fontId="3" fillId="0" borderId="6" xfId="0" applyNumberFormat="1" applyFont="1" applyBorder="1" applyAlignment="1">
      <alignment vertical="center"/>
    </xf>
    <xf numFmtId="166" fontId="3" fillId="0" borderId="0" xfId="0" applyNumberFormat="1" applyFont="1" applyAlignment="1">
      <alignment vertical="center"/>
    </xf>
    <xf numFmtId="0" fontId="3" fillId="0" borderId="6" xfId="0" applyFont="1" applyBorder="1" applyAlignment="1">
      <alignment vertical="center"/>
    </xf>
    <xf numFmtId="170" fontId="3" fillId="0" borderId="6" xfId="12" applyNumberFormat="1" applyFont="1" applyBorder="1" applyAlignment="1">
      <alignment vertical="center"/>
    </xf>
    <xf numFmtId="166" fontId="3" fillId="0" borderId="4" xfId="1" applyNumberFormat="1" applyFont="1" applyBorder="1" applyAlignment="1">
      <alignment vertical="center" wrapText="1"/>
    </xf>
    <xf numFmtId="0" fontId="3" fillId="0" borderId="0" xfId="0" applyFont="1" applyAlignment="1">
      <alignment vertical="center" wrapText="1"/>
    </xf>
    <xf numFmtId="0" fontId="4" fillId="0" borderId="4" xfId="0" applyFont="1" applyBorder="1" applyAlignment="1">
      <alignment vertical="center"/>
    </xf>
    <xf numFmtId="0" fontId="17" fillId="20" borderId="44" xfId="0" applyFont="1" applyFill="1" applyBorder="1" applyAlignment="1">
      <alignment vertical="center"/>
    </xf>
    <xf numFmtId="0" fontId="17" fillId="20" borderId="18" xfId="0" applyFont="1" applyFill="1" applyBorder="1" applyAlignment="1">
      <alignment vertical="center"/>
    </xf>
    <xf numFmtId="0" fontId="17" fillId="20" borderId="18" xfId="0" applyFont="1" applyFill="1" applyBorder="1" applyAlignment="1">
      <alignment vertical="center" wrapText="1"/>
    </xf>
    <xf numFmtId="0" fontId="17" fillId="20" borderId="19" xfId="0" applyFont="1" applyFill="1" applyBorder="1" applyAlignment="1">
      <alignment vertical="center"/>
    </xf>
    <xf numFmtId="0" fontId="2" fillId="0" borderId="6" xfId="5" applyFont="1" applyBorder="1" applyAlignment="1">
      <alignment vertical="center"/>
    </xf>
    <xf numFmtId="0" fontId="4" fillId="0" borderId="6" xfId="0" applyFont="1" applyBorder="1" applyAlignment="1">
      <alignment vertical="center" textRotation="90"/>
    </xf>
    <xf numFmtId="0" fontId="4" fillId="0" borderId="0" xfId="0" applyFont="1" applyAlignment="1">
      <alignment vertical="center"/>
    </xf>
    <xf numFmtId="0" fontId="1" fillId="13" borderId="44" xfId="16" applyFill="1" applyBorder="1" applyAlignment="1">
      <alignment horizontal="center"/>
    </xf>
    <xf numFmtId="0" fontId="1" fillId="13" borderId="39" xfId="16" applyFill="1" applyBorder="1" applyAlignment="1">
      <alignment horizontal="center"/>
    </xf>
    <xf numFmtId="0" fontId="1" fillId="13" borderId="46" xfId="16" applyFill="1" applyBorder="1" applyAlignment="1">
      <alignment horizontal="center"/>
    </xf>
    <xf numFmtId="166" fontId="1" fillId="0" borderId="14" xfId="16" applyNumberFormat="1" applyBorder="1" applyAlignment="1">
      <alignment horizontal="center" vertical="center"/>
    </xf>
    <xf numFmtId="0" fontId="1" fillId="0" borderId="15" xfId="16" applyBorder="1" applyAlignment="1">
      <alignment horizontal="center" vertical="center"/>
    </xf>
    <xf numFmtId="0" fontId="1" fillId="0" borderId="16" xfId="16" applyBorder="1" applyAlignment="1">
      <alignment horizontal="center" vertical="center"/>
    </xf>
    <xf numFmtId="0" fontId="32" fillId="21" borderId="14" xfId="16" applyFont="1" applyFill="1" applyBorder="1" applyAlignment="1">
      <alignment horizontal="center" vertical="center" wrapText="1"/>
    </xf>
    <xf numFmtId="0" fontId="32" fillId="21" borderId="15" xfId="16" applyFont="1" applyFill="1" applyBorder="1" applyAlignment="1">
      <alignment horizontal="center" vertical="center" wrapText="1"/>
    </xf>
    <xf numFmtId="0" fontId="32" fillId="21" borderId="16" xfId="16" applyFont="1" applyFill="1" applyBorder="1" applyAlignment="1">
      <alignment horizontal="center" vertical="center" wrapText="1"/>
    </xf>
    <xf numFmtId="0" fontId="30" fillId="21" borderId="14" xfId="16" applyFont="1" applyFill="1" applyBorder="1" applyAlignment="1">
      <alignment horizontal="center" vertical="center" wrapText="1"/>
    </xf>
    <xf numFmtId="0" fontId="30" fillId="21" borderId="15" xfId="16" applyFont="1" applyFill="1" applyBorder="1" applyAlignment="1">
      <alignment horizontal="center" vertical="center" wrapText="1"/>
    </xf>
    <xf numFmtId="0" fontId="30" fillId="21" borderId="16" xfId="16" applyFont="1" applyFill="1" applyBorder="1" applyAlignment="1">
      <alignment horizontal="center" vertical="center" wrapText="1"/>
    </xf>
    <xf numFmtId="166" fontId="3" fillId="0" borderId="6" xfId="1" applyNumberFormat="1" applyFont="1" applyBorder="1" applyAlignment="1">
      <alignment horizontal="center" vertical="center" wrapText="1"/>
    </xf>
    <xf numFmtId="0" fontId="3" fillId="0" borderId="6" xfId="0" applyFont="1" applyBorder="1" applyAlignment="1">
      <alignment horizontal="left" vertical="center" wrapText="1"/>
    </xf>
    <xf numFmtId="166" fontId="3" fillId="0" borderId="6" xfId="1" applyNumberFormat="1" applyBorder="1" applyAlignment="1">
      <alignment horizontal="center" vertical="center" wrapText="1"/>
    </xf>
    <xf numFmtId="0" fontId="26" fillId="18" borderId="6" xfId="0" applyFont="1" applyFill="1" applyBorder="1" applyAlignment="1">
      <alignment horizontal="center" vertical="center" wrapText="1"/>
    </xf>
    <xf numFmtId="0" fontId="17" fillId="0" borderId="6" xfId="0" applyFont="1" applyBorder="1" applyAlignment="1">
      <alignment horizontal="left" vertical="center" wrapText="1"/>
    </xf>
    <xf numFmtId="0" fontId="23" fillId="0" borderId="6" xfId="0" applyFont="1" applyBorder="1" applyAlignment="1">
      <alignment horizontal="center" vertical="center" textRotation="90" wrapText="1"/>
    </xf>
    <xf numFmtId="0" fontId="12" fillId="0" borderId="6" xfId="0" applyFont="1" applyBorder="1" applyAlignment="1">
      <alignment horizontal="left" vertical="center" wrapText="1"/>
    </xf>
    <xf numFmtId="0" fontId="11" fillId="0" borderId="6" xfId="0" applyFont="1" applyBorder="1" applyAlignment="1">
      <alignment horizontal="left" vertical="center" wrapText="1"/>
    </xf>
    <xf numFmtId="0" fontId="0" fillId="0" borderId="6" xfId="0" applyBorder="1" applyAlignment="1">
      <alignment horizontal="center" vertical="center" wrapText="1"/>
    </xf>
    <xf numFmtId="0" fontId="2" fillId="0" borderId="6" xfId="0" applyFont="1" applyBorder="1" applyAlignment="1">
      <alignment vertical="center" wrapText="1"/>
    </xf>
    <xf numFmtId="0" fontId="0" fillId="3" borderId="6" xfId="0" applyFill="1" applyBorder="1" applyAlignment="1">
      <alignment horizontal="center" vertical="center" wrapText="1"/>
    </xf>
    <xf numFmtId="0" fontId="0" fillId="0" borderId="4" xfId="0" applyBorder="1"/>
    <xf numFmtId="0" fontId="0" fillId="17" borderId="6" xfId="0" applyFill="1" applyBorder="1" applyAlignment="1">
      <alignment horizontal="center" vertical="center" wrapText="1"/>
    </xf>
    <xf numFmtId="0" fontId="17" fillId="0" borderId="6" xfId="0" applyFont="1" applyBorder="1" applyAlignment="1">
      <alignment horizontal="center" vertical="center" wrapText="1"/>
    </xf>
    <xf numFmtId="0" fontId="0" fillId="22" borderId="6" xfId="0" applyFill="1" applyBorder="1" applyAlignment="1">
      <alignment horizontal="center" vertical="center" wrapText="1"/>
    </xf>
    <xf numFmtId="0" fontId="33" fillId="0" borderId="6" xfId="0" applyFont="1" applyBorder="1" applyAlignment="1">
      <alignment horizontal="center" vertical="center" textRotation="90" wrapText="1"/>
    </xf>
    <xf numFmtId="0" fontId="26" fillId="19"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9" fillId="0" borderId="6" xfId="0" applyFont="1" applyBorder="1" applyAlignment="1">
      <alignment horizontal="center" vertical="center" textRotation="90" wrapText="1"/>
    </xf>
    <xf numFmtId="0" fontId="25" fillId="0" borderId="6" xfId="0" applyFont="1" applyBorder="1" applyAlignment="1">
      <alignment horizontal="center" vertical="center" textRotation="90" wrapText="1"/>
    </xf>
    <xf numFmtId="166" fontId="3" fillId="0" borderId="6" xfId="1" applyNumberFormat="1" applyFill="1" applyBorder="1" applyAlignment="1">
      <alignment horizontal="center" vertical="center" wrapText="1"/>
    </xf>
    <xf numFmtId="166" fontId="3" fillId="11" borderId="6" xfId="1" applyNumberFormat="1" applyFont="1" applyFill="1" applyBorder="1" applyAlignment="1">
      <alignment horizontal="center" vertical="center" wrapText="1"/>
    </xf>
    <xf numFmtId="0" fontId="2" fillId="0" borderId="6" xfId="0" applyFont="1" applyBorder="1" applyAlignment="1">
      <alignment horizontal="left" vertical="center" wrapText="1"/>
    </xf>
    <xf numFmtId="0" fontId="19" fillId="0" borderId="6" xfId="0" applyFont="1" applyBorder="1" applyAlignment="1">
      <alignment horizontal="center" vertical="center" wrapText="1"/>
    </xf>
    <xf numFmtId="0" fontId="33" fillId="0" borderId="6" xfId="0" applyFont="1" applyBorder="1" applyAlignment="1">
      <alignment horizontal="center" vertical="center" wrapText="1"/>
    </xf>
    <xf numFmtId="0" fontId="2" fillId="0" borderId="6" xfId="0" applyFont="1" applyBorder="1" applyAlignment="1">
      <alignment horizontal="center" vertical="center" wrapText="1"/>
    </xf>
    <xf numFmtId="0" fontId="3" fillId="0" borderId="6" xfId="0" applyFont="1" applyBorder="1" applyAlignment="1">
      <alignment vertical="center" wrapText="1"/>
    </xf>
    <xf numFmtId="166" fontId="3" fillId="0" borderId="6" xfId="1" applyNumberFormat="1" applyFont="1" applyBorder="1" applyAlignment="1">
      <alignment vertical="center" wrapText="1"/>
    </xf>
    <xf numFmtId="0" fontId="4" fillId="0" borderId="6" xfId="0" applyFont="1" applyBorder="1" applyAlignment="1">
      <alignment vertical="center" textRotation="90"/>
    </xf>
    <xf numFmtId="0" fontId="17" fillId="11" borderId="6" xfId="0" applyFont="1" applyFill="1" applyBorder="1" applyAlignment="1">
      <alignment vertical="center" wrapText="1"/>
    </xf>
    <xf numFmtId="0" fontId="3" fillId="0" borderId="46" xfId="0" applyFont="1" applyBorder="1" applyAlignment="1">
      <alignment vertical="center" wrapText="1"/>
    </xf>
    <xf numFmtId="0" fontId="3" fillId="0" borderId="55" xfId="0" applyFont="1" applyBorder="1" applyAlignment="1">
      <alignment vertical="center" wrapText="1"/>
    </xf>
    <xf numFmtId="0" fontId="3" fillId="0" borderId="58" xfId="0" applyFont="1" applyBorder="1" applyAlignment="1">
      <alignment vertical="center" wrapText="1"/>
    </xf>
    <xf numFmtId="170" fontId="4" fillId="0" borderId="44" xfId="12" applyNumberFormat="1" applyFont="1" applyBorder="1" applyAlignment="1">
      <alignment vertical="center"/>
    </xf>
    <xf numFmtId="170" fontId="4" fillId="0" borderId="46" xfId="12" applyNumberFormat="1" applyFont="1" applyBorder="1" applyAlignment="1">
      <alignment vertical="center"/>
    </xf>
    <xf numFmtId="0" fontId="17" fillId="0" borderId="14" xfId="0" applyFont="1" applyBorder="1" applyAlignment="1">
      <alignment horizontal="center" vertical="center"/>
    </xf>
    <xf numFmtId="0" fontId="17" fillId="0" borderId="15" xfId="0" applyFont="1" applyBorder="1" applyAlignment="1">
      <alignment horizontal="center" vertical="center"/>
    </xf>
    <xf numFmtId="0" fontId="17" fillId="0" borderId="16" xfId="0" applyFont="1" applyBorder="1" applyAlignment="1">
      <alignment horizontal="center" vertical="center"/>
    </xf>
    <xf numFmtId="0" fontId="0" fillId="0" borderId="26" xfId="0" applyBorder="1" applyAlignment="1">
      <alignment horizontal="center" vertical="center" wrapText="1"/>
    </xf>
    <xf numFmtId="0" fontId="2" fillId="0" borderId="32" xfId="0" applyFont="1" applyBorder="1"/>
    <xf numFmtId="0" fontId="2" fillId="0" borderId="34" xfId="0" applyFont="1" applyBorder="1"/>
    <xf numFmtId="0" fontId="3" fillId="0" borderId="27" xfId="0" applyFont="1" applyBorder="1" applyAlignment="1">
      <alignment horizontal="center" vertical="center" wrapText="1"/>
    </xf>
    <xf numFmtId="0" fontId="2" fillId="0" borderId="5" xfId="0" applyFont="1" applyBorder="1"/>
    <xf numFmtId="0" fontId="2" fillId="0" borderId="35" xfId="0" applyFont="1" applyBorder="1"/>
    <xf numFmtId="0" fontId="13" fillId="0" borderId="5" xfId="0" applyFont="1" applyBorder="1" applyAlignment="1">
      <alignment horizontal="center" vertical="center" textRotation="90" wrapText="1"/>
    </xf>
    <xf numFmtId="0" fontId="17" fillId="0" borderId="26"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26" xfId="0" applyFont="1" applyBorder="1" applyAlignment="1">
      <alignment horizontal="center" vertical="center"/>
    </xf>
    <xf numFmtId="0" fontId="17" fillId="0" borderId="32" xfId="0" applyFont="1" applyBorder="1" applyAlignment="1">
      <alignment horizontal="center" vertical="center"/>
    </xf>
    <xf numFmtId="0" fontId="17" fillId="0" borderId="34" xfId="0" applyFont="1" applyBorder="1" applyAlignment="1">
      <alignment horizontal="center" vertical="center"/>
    </xf>
    <xf numFmtId="0" fontId="17" fillId="0" borderId="26" xfId="0" applyFont="1" applyBorder="1" applyAlignment="1">
      <alignment horizontal="center" wrapText="1"/>
    </xf>
    <xf numFmtId="0" fontId="17" fillId="0" borderId="32" xfId="0" applyFont="1" applyBorder="1" applyAlignment="1">
      <alignment horizontal="center" wrapText="1"/>
    </xf>
    <xf numFmtId="0" fontId="17" fillId="0" borderId="34" xfId="0" applyFont="1" applyBorder="1" applyAlignment="1">
      <alignment horizontal="center" wrapText="1"/>
    </xf>
    <xf numFmtId="0" fontId="2" fillId="0" borderId="28" xfId="0" applyFont="1" applyBorder="1" applyAlignment="1">
      <alignment horizontal="center" vertical="center"/>
    </xf>
    <xf numFmtId="0" fontId="2" fillId="0" borderId="8" xfId="0" applyFont="1" applyBorder="1" applyAlignment="1">
      <alignment horizontal="center" vertical="center"/>
    </xf>
    <xf numFmtId="0" fontId="2" fillId="0" borderId="36" xfId="0" applyFont="1" applyBorder="1" applyAlignment="1">
      <alignment horizontal="center" vertical="center"/>
    </xf>
    <xf numFmtId="0" fontId="12" fillId="0" borderId="5" xfId="0" applyFont="1" applyBorder="1" applyAlignment="1">
      <alignment horizontal="center" vertical="center" wrapText="1"/>
    </xf>
    <xf numFmtId="0" fontId="11" fillId="0" borderId="5" xfId="0" applyFont="1" applyBorder="1"/>
    <xf numFmtId="0" fontId="2" fillId="0" borderId="27" xfId="0" applyFont="1" applyBorder="1" applyAlignment="1">
      <alignment horizontal="center" vertical="center"/>
    </xf>
    <xf numFmtId="0" fontId="2" fillId="0" borderId="5" xfId="0" applyFont="1" applyBorder="1" applyAlignment="1">
      <alignment horizontal="center" vertical="center"/>
    </xf>
    <xf numFmtId="0" fontId="2" fillId="0" borderId="35" xfId="0" applyFont="1" applyBorder="1" applyAlignment="1">
      <alignment horizontal="center" vertical="center"/>
    </xf>
    <xf numFmtId="0" fontId="17" fillId="0" borderId="8" xfId="0" applyFont="1" applyBorder="1" applyAlignment="1">
      <alignment horizontal="center" vertical="center" wrapText="1"/>
    </xf>
    <xf numFmtId="0" fontId="17" fillId="0" borderId="8" xfId="0" applyFont="1" applyBorder="1"/>
    <xf numFmtId="0" fontId="3"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9"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0" fillId="3" borderId="39" xfId="0" applyFill="1" applyBorder="1" applyAlignment="1">
      <alignment horizontal="center" vertical="center" wrapText="1"/>
    </xf>
    <xf numFmtId="0" fontId="2" fillId="0" borderId="4" xfId="0" applyFont="1" applyBorder="1"/>
    <xf numFmtId="0" fontId="3" fillId="0" borderId="85" xfId="0" applyFont="1" applyBorder="1" applyAlignment="1">
      <alignment horizontal="center" vertical="center" wrapText="1"/>
    </xf>
    <xf numFmtId="0" fontId="2" fillId="0" borderId="23" xfId="0" applyFont="1" applyBorder="1"/>
    <xf numFmtId="0" fontId="0" fillId="0" borderId="49" xfId="0" applyBorder="1" applyAlignment="1">
      <alignment horizontal="center" vertical="center" wrapText="1"/>
    </xf>
    <xf numFmtId="0" fontId="0" fillId="0" borderId="22" xfId="0" applyBorder="1" applyAlignment="1">
      <alignment horizontal="center" vertical="center" wrapText="1"/>
    </xf>
    <xf numFmtId="0" fontId="0" fillId="0" borderId="61" xfId="0" applyBorder="1" applyAlignment="1">
      <alignment horizontal="center" vertical="center" wrapText="1"/>
    </xf>
    <xf numFmtId="0" fontId="0" fillId="0" borderId="85" xfId="0" applyBorder="1" applyAlignment="1">
      <alignment horizontal="center" vertical="center" wrapText="1"/>
    </xf>
    <xf numFmtId="0" fontId="0" fillId="0" borderId="13" xfId="0" applyBorder="1" applyAlignment="1">
      <alignment horizontal="center" vertical="center" wrapText="1"/>
    </xf>
    <xf numFmtId="0" fontId="2" fillId="0" borderId="8" xfId="0" applyFont="1" applyBorder="1"/>
    <xf numFmtId="0" fontId="0" fillId="3" borderId="5" xfId="0" applyFill="1" applyBorder="1" applyAlignment="1">
      <alignment horizontal="center" vertical="center" wrapText="1"/>
    </xf>
    <xf numFmtId="0" fontId="0" fillId="0" borderId="44" xfId="0" applyBorder="1" applyAlignment="1">
      <alignment horizontal="center" vertical="center" wrapText="1"/>
    </xf>
    <xf numFmtId="0" fontId="2" fillId="0" borderId="18" xfId="0" applyFont="1" applyBorder="1"/>
    <xf numFmtId="0" fontId="0" fillId="0" borderId="18" xfId="0" applyBorder="1" applyAlignment="1">
      <alignment horizontal="center" vertical="center" wrapText="1"/>
    </xf>
    <xf numFmtId="0" fontId="2" fillId="0" borderId="19" xfId="0" applyFont="1" applyBorder="1"/>
    <xf numFmtId="0" fontId="0" fillId="3" borderId="44" xfId="0" applyFill="1" applyBorder="1" applyAlignment="1">
      <alignment horizontal="center" vertical="center" wrapText="1"/>
    </xf>
    <xf numFmtId="0" fontId="17" fillId="11" borderId="53" xfId="0" applyFont="1" applyFill="1" applyBorder="1" applyAlignment="1">
      <alignment horizontal="center" vertical="center" wrapText="1"/>
    </xf>
    <xf numFmtId="0" fontId="17" fillId="11" borderId="6" xfId="0" applyFont="1" applyFill="1" applyBorder="1" applyAlignment="1">
      <alignment horizontal="center" vertical="center" wrapText="1"/>
    </xf>
    <xf numFmtId="0" fontId="0" fillId="3" borderId="13" xfId="0" applyFill="1" applyBorder="1" applyAlignment="1">
      <alignment horizontal="center" vertical="center" wrapText="1"/>
    </xf>
    <xf numFmtId="0" fontId="17" fillId="11" borderId="26" xfId="0" applyFont="1" applyFill="1" applyBorder="1" applyAlignment="1">
      <alignment horizontal="center" vertical="center" wrapText="1"/>
    </xf>
    <xf numFmtId="0" fontId="17" fillId="11" borderId="32" xfId="0" applyFont="1" applyFill="1" applyBorder="1" applyAlignment="1">
      <alignment horizontal="center" vertical="center" wrapText="1"/>
    </xf>
    <xf numFmtId="0" fontId="17" fillId="11" borderId="34" xfId="0" applyFont="1" applyFill="1" applyBorder="1" applyAlignment="1">
      <alignment horizontal="center" vertical="center" wrapText="1"/>
    </xf>
    <xf numFmtId="0" fontId="0" fillId="0" borderId="28" xfId="0" applyBorder="1" applyAlignment="1">
      <alignment horizontal="center" vertical="center" wrapText="1"/>
    </xf>
    <xf numFmtId="0" fontId="0" fillId="0" borderId="8" xfId="0" applyBorder="1" applyAlignment="1">
      <alignment horizontal="center" vertical="center" wrapText="1"/>
    </xf>
    <xf numFmtId="0" fontId="0" fillId="0" borderId="17" xfId="0" applyBorder="1" applyAlignment="1">
      <alignment horizontal="center" vertical="center" wrapText="1"/>
    </xf>
    <xf numFmtId="0" fontId="17" fillId="11" borderId="32" xfId="0" applyFont="1" applyFill="1" applyBorder="1"/>
    <xf numFmtId="0" fontId="17" fillId="11" borderId="34" xfId="0" applyFont="1" applyFill="1" applyBorder="1"/>
    <xf numFmtId="0" fontId="17" fillId="11" borderId="5" xfId="0" applyFont="1" applyFill="1" applyBorder="1" applyAlignment="1">
      <alignment horizontal="center" vertical="center" wrapText="1"/>
    </xf>
    <xf numFmtId="0" fontId="17" fillId="11" borderId="5" xfId="0" applyFont="1" applyFill="1" applyBorder="1"/>
    <xf numFmtId="0" fontId="17" fillId="0" borderId="23" xfId="0" applyFont="1" applyBorder="1" applyAlignment="1">
      <alignment horizontal="center" vertical="center" wrapText="1"/>
    </xf>
    <xf numFmtId="0" fontId="17" fillId="0" borderId="23" xfId="0" applyFont="1" applyBorder="1"/>
    <xf numFmtId="0" fontId="17" fillId="0" borderId="24" xfId="0" applyFont="1" applyBorder="1" applyAlignment="1">
      <alignment horizontal="center" vertical="center" wrapText="1"/>
    </xf>
    <xf numFmtId="0" fontId="17" fillId="0" borderId="6" xfId="0" applyFont="1" applyBorder="1"/>
    <xf numFmtId="0" fontId="17" fillId="14" borderId="27" xfId="0" applyFont="1" applyFill="1" applyBorder="1" applyAlignment="1">
      <alignment horizontal="center" vertical="center" wrapText="1"/>
    </xf>
    <xf numFmtId="0" fontId="17" fillId="14" borderId="5" xfId="0" applyFont="1" applyFill="1" applyBorder="1"/>
    <xf numFmtId="0" fontId="2" fillId="0" borderId="36" xfId="0" applyFont="1" applyBorder="1"/>
    <xf numFmtId="0" fontId="17" fillId="11" borderId="35" xfId="0" applyFont="1" applyFill="1" applyBorder="1" applyAlignment="1">
      <alignment horizontal="center" vertical="center" wrapText="1"/>
    </xf>
    <xf numFmtId="0" fontId="0" fillId="3" borderId="8" xfId="0" applyFill="1" applyBorder="1" applyAlignment="1">
      <alignment horizontal="center" vertical="center" wrapText="1"/>
    </xf>
    <xf numFmtId="0" fontId="0" fillId="0" borderId="27" xfId="0" applyBorder="1" applyAlignment="1">
      <alignment horizontal="center" vertical="center" wrapText="1"/>
    </xf>
    <xf numFmtId="0" fontId="3" fillId="0" borderId="13" xfId="0" applyFont="1" applyBorder="1" applyAlignment="1">
      <alignment horizontal="center" vertical="center" wrapText="1"/>
    </xf>
    <xf numFmtId="0" fontId="17" fillId="14" borderId="6" xfId="0" applyFont="1" applyFill="1" applyBorder="1" applyAlignment="1">
      <alignment horizontal="center" vertical="center" wrapText="1"/>
    </xf>
    <xf numFmtId="0" fontId="0" fillId="3" borderId="85" xfId="0" applyFill="1" applyBorder="1" applyAlignment="1">
      <alignment horizontal="center" vertical="center" wrapText="1"/>
    </xf>
    <xf numFmtId="0" fontId="3" fillId="0" borderId="8" xfId="0" applyFont="1" applyBorder="1" applyAlignment="1">
      <alignment horizontal="center" vertical="center" wrapText="1"/>
    </xf>
    <xf numFmtId="0" fontId="17" fillId="0" borderId="24" xfId="0" applyFont="1" applyBorder="1"/>
    <xf numFmtId="0" fontId="9" fillId="0" borderId="14" xfId="0" applyFont="1" applyBorder="1" applyAlignment="1">
      <alignment horizontal="center" vertical="center" textRotation="90"/>
    </xf>
    <xf numFmtId="0" fontId="9" fillId="0" borderId="15" xfId="0" applyFont="1" applyBorder="1" applyAlignment="1">
      <alignment horizontal="center" vertical="center" textRotation="90"/>
    </xf>
    <xf numFmtId="0" fontId="9" fillId="0" borderId="16" xfId="0" applyFont="1" applyBorder="1" applyAlignment="1">
      <alignment horizontal="center" vertical="center" textRotation="90"/>
    </xf>
    <xf numFmtId="0" fontId="17" fillId="0" borderId="71" xfId="0" applyFont="1" applyBorder="1" applyAlignment="1">
      <alignment horizontal="center" vertical="center" wrapText="1"/>
    </xf>
    <xf numFmtId="0" fontId="17" fillId="0" borderId="84" xfId="0" applyFont="1" applyBorder="1" applyAlignment="1">
      <alignment horizontal="center" vertical="center" wrapText="1"/>
    </xf>
    <xf numFmtId="0" fontId="17" fillId="0" borderId="72" xfId="0" applyFont="1" applyBorder="1" applyAlignment="1">
      <alignment horizontal="center" vertical="center" wrapText="1"/>
    </xf>
    <xf numFmtId="0" fontId="0" fillId="3" borderId="66" xfId="0" applyFill="1" applyBorder="1" applyAlignment="1">
      <alignment horizontal="center" vertical="center" wrapText="1"/>
    </xf>
    <xf numFmtId="0" fontId="0" fillId="3" borderId="45" xfId="0" applyFill="1" applyBorder="1" applyAlignment="1">
      <alignment horizontal="center" vertical="center" wrapText="1"/>
    </xf>
    <xf numFmtId="0" fontId="0" fillId="3" borderId="86" xfId="0" applyFill="1" applyBorder="1" applyAlignment="1">
      <alignment horizontal="center" vertical="center" wrapText="1"/>
    </xf>
    <xf numFmtId="0" fontId="0" fillId="0" borderId="39" xfId="0"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9" xfId="0" applyFont="1" applyBorder="1" applyAlignment="1">
      <alignment horizontal="center" vertical="center" wrapText="1"/>
    </xf>
    <xf numFmtId="0" fontId="9" fillId="0" borderId="44" xfId="0" applyFont="1" applyBorder="1" applyAlignment="1">
      <alignment horizontal="center" vertical="center" textRotation="90"/>
    </xf>
    <xf numFmtId="0" fontId="9" fillId="0" borderId="18" xfId="0" applyFont="1" applyBorder="1" applyAlignment="1">
      <alignment horizontal="center" vertical="center" textRotation="90"/>
    </xf>
    <xf numFmtId="0" fontId="9" fillId="0" borderId="19" xfId="0" applyFont="1" applyBorder="1" applyAlignment="1">
      <alignment horizontal="center" vertical="center" textRotation="90"/>
    </xf>
    <xf numFmtId="0" fontId="2" fillId="12" borderId="4" xfId="0" applyFont="1" applyFill="1" applyBorder="1"/>
    <xf numFmtId="0" fontId="17" fillId="0" borderId="3" xfId="0" applyFont="1" applyBorder="1" applyAlignment="1">
      <alignment horizontal="center" vertical="center" wrapText="1"/>
    </xf>
    <xf numFmtId="0" fontId="17" fillId="0" borderId="5" xfId="0" applyFont="1" applyBorder="1"/>
    <xf numFmtId="0" fontId="9" fillId="0" borderId="26" xfId="0" applyFont="1" applyBorder="1" applyAlignment="1">
      <alignment horizontal="center" vertical="center" textRotation="90"/>
    </xf>
    <xf numFmtId="0" fontId="9" fillId="0" borderId="32" xfId="0" applyFont="1" applyBorder="1" applyAlignment="1">
      <alignment horizontal="center" vertical="center" textRotation="90"/>
    </xf>
    <xf numFmtId="0" fontId="3"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 fillId="4" borderId="9"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0" fillId="3" borderId="23" xfId="0" applyFill="1" applyBorder="1" applyAlignment="1">
      <alignment horizontal="center" vertical="center" wrapText="1"/>
    </xf>
    <xf numFmtId="0" fontId="17" fillId="0" borderId="25" xfId="0" applyFont="1" applyBorder="1" applyAlignment="1">
      <alignment horizontal="center" vertical="center" wrapText="1"/>
    </xf>
    <xf numFmtId="0" fontId="3" fillId="0" borderId="25" xfId="0" applyFont="1" applyBorder="1" applyAlignment="1">
      <alignment horizontal="center" vertical="center" wrapText="1"/>
    </xf>
    <xf numFmtId="0" fontId="2" fillId="0" borderId="20" xfId="0" applyFont="1" applyBorder="1"/>
    <xf numFmtId="0" fontId="9" fillId="0" borderId="47" xfId="0" applyFont="1" applyBorder="1" applyAlignment="1">
      <alignment horizontal="center" vertical="center" textRotation="90"/>
    </xf>
    <xf numFmtId="0" fontId="9" fillId="0" borderId="22" xfId="0" applyFont="1" applyBorder="1" applyAlignment="1">
      <alignment horizontal="center" vertical="center" textRotation="90"/>
    </xf>
    <xf numFmtId="0" fontId="0" fillId="3" borderId="28" xfId="0" applyFill="1" applyBorder="1" applyAlignment="1">
      <alignment horizontal="center" vertical="center" wrapText="1"/>
    </xf>
    <xf numFmtId="0" fontId="17" fillId="0" borderId="27"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4" xfId="0" applyFont="1" applyBorder="1" applyAlignment="1">
      <alignment horizontal="center"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3" fillId="0" borderId="50" xfId="0" applyFont="1" applyBorder="1" applyAlignment="1">
      <alignment horizontal="center" vertical="center"/>
    </xf>
    <xf numFmtId="0" fontId="3" fillId="0" borderId="30" xfId="0" applyFont="1" applyBorder="1" applyAlignment="1">
      <alignment horizontal="center" vertical="center"/>
    </xf>
    <xf numFmtId="0" fontId="3" fillId="0" borderId="63" xfId="0" applyFont="1" applyBorder="1" applyAlignment="1">
      <alignment horizontal="center" vertical="center"/>
    </xf>
    <xf numFmtId="0" fontId="3" fillId="0" borderId="51" xfId="0" applyFont="1" applyBorder="1" applyAlignment="1">
      <alignment horizontal="center" vertical="center"/>
    </xf>
    <xf numFmtId="0" fontId="3" fillId="0" borderId="6" xfId="0" applyFont="1" applyBorder="1" applyAlignment="1">
      <alignment horizontal="center" vertical="center"/>
    </xf>
    <xf numFmtId="0" fontId="3" fillId="0" borderId="64" xfId="0" applyFont="1" applyBorder="1" applyAlignment="1">
      <alignment horizontal="center" vertical="center"/>
    </xf>
    <xf numFmtId="0" fontId="3" fillId="0" borderId="54" xfId="0" applyFont="1" applyBorder="1" applyAlignment="1">
      <alignment horizontal="center"/>
    </xf>
    <xf numFmtId="0" fontId="3" fillId="0" borderId="24" xfId="0" applyFont="1" applyBorder="1" applyAlignment="1">
      <alignment horizontal="center"/>
    </xf>
    <xf numFmtId="0" fontId="3" fillId="0" borderId="65" xfId="0" applyFont="1" applyBorder="1" applyAlignment="1">
      <alignment horizontal="center"/>
    </xf>
    <xf numFmtId="167" fontId="5" fillId="0" borderId="44" xfId="2" applyNumberFormat="1" applyBorder="1" applyAlignment="1">
      <alignment horizontal="center" vertical="center" wrapText="1"/>
    </xf>
    <xf numFmtId="167" fontId="5" fillId="0" borderId="18" xfId="2" applyNumberFormat="1" applyBorder="1" applyAlignment="1">
      <alignment horizontal="center" vertical="center" wrapText="1"/>
    </xf>
    <xf numFmtId="167" fontId="5" fillId="0" borderId="66" xfId="2" applyNumberFormat="1" applyBorder="1" applyAlignment="1">
      <alignment horizontal="center" vertical="center" wrapText="1"/>
    </xf>
    <xf numFmtId="167" fontId="5" fillId="0" borderId="45" xfId="2" applyNumberFormat="1" applyBorder="1" applyAlignment="1">
      <alignment horizontal="center" vertical="center" wrapText="1"/>
    </xf>
    <xf numFmtId="167" fontId="5" fillId="0" borderId="67" xfId="2" applyNumberFormat="1" applyBorder="1" applyAlignment="1">
      <alignment horizontal="center" vertical="center" wrapText="1"/>
    </xf>
    <xf numFmtId="167" fontId="5" fillId="0" borderId="68" xfId="2" applyNumberFormat="1" applyBorder="1" applyAlignment="1">
      <alignment horizontal="center" vertical="center" wrapText="1"/>
    </xf>
    <xf numFmtId="0" fontId="3" fillId="0" borderId="62" xfId="0" applyFont="1" applyBorder="1" applyAlignment="1">
      <alignment horizontal="center" vertical="center"/>
    </xf>
    <xf numFmtId="0" fontId="3" fillId="0" borderId="52" xfId="0" applyFont="1" applyBorder="1" applyAlignment="1">
      <alignment horizontal="center" vertical="center"/>
    </xf>
    <xf numFmtId="0" fontId="3" fillId="0" borderId="25" xfId="0" applyFont="1" applyBorder="1" applyAlignment="1">
      <alignment horizontal="center" vertical="center"/>
    </xf>
    <xf numFmtId="0" fontId="3" fillId="0" borderId="37" xfId="0" applyFont="1" applyBorder="1" applyAlignment="1">
      <alignment horizontal="center" vertical="center"/>
    </xf>
    <xf numFmtId="0" fontId="3" fillId="0" borderId="65" xfId="0" applyFont="1" applyBorder="1" applyAlignment="1">
      <alignment horizontal="center" vertical="center" wrapText="1"/>
    </xf>
    <xf numFmtId="0" fontId="3" fillId="0" borderId="71"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84"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2" xfId="0" applyFont="1" applyBorder="1" applyAlignment="1">
      <alignment horizontal="center" vertical="center" wrapText="1"/>
    </xf>
    <xf numFmtId="166" fontId="3" fillId="0" borderId="65" xfId="1" applyNumberFormat="1" applyFont="1" applyBorder="1" applyAlignment="1">
      <alignment horizontal="center" vertical="center" wrapText="1"/>
    </xf>
    <xf numFmtId="166" fontId="3" fillId="0" borderId="71" xfId="1" applyNumberFormat="1" applyFont="1" applyBorder="1" applyAlignment="1">
      <alignment horizontal="center" vertical="center" wrapText="1"/>
    </xf>
    <xf numFmtId="166" fontId="3" fillId="0" borderId="45" xfId="1" applyNumberFormat="1" applyFont="1" applyBorder="1" applyAlignment="1">
      <alignment horizontal="center" vertical="center" wrapText="1"/>
    </xf>
    <xf numFmtId="166" fontId="3" fillId="0" borderId="84" xfId="1" applyNumberFormat="1" applyFont="1" applyBorder="1" applyAlignment="1">
      <alignment horizontal="center" vertical="center" wrapText="1"/>
    </xf>
    <xf numFmtId="166" fontId="3" fillId="0" borderId="70" xfId="1" applyNumberFormat="1" applyFont="1" applyBorder="1" applyAlignment="1">
      <alignment horizontal="center" vertical="center" wrapText="1"/>
    </xf>
    <xf numFmtId="166" fontId="3" fillId="0" borderId="72" xfId="1" applyNumberFormat="1" applyFont="1" applyBorder="1" applyAlignment="1">
      <alignment horizontal="center" vertical="center" wrapText="1"/>
    </xf>
  </cellXfs>
  <cellStyles count="21">
    <cellStyle name="Bueno 2" xfId="11" xr:uid="{00000000-0005-0000-0000-000000000000}"/>
    <cellStyle name="Comma" xfId="1" builtinId="3"/>
    <cellStyle name="Currency" xfId="12" builtinId="4"/>
    <cellStyle name="Millares 2" xfId="17" xr:uid="{00000000-0005-0000-0000-000003000000}"/>
    <cellStyle name="Millares 2 2" xfId="19" xr:uid="{00000000-0005-0000-0000-000004000000}"/>
    <cellStyle name="Moneda 2" xfId="18" xr:uid="{00000000-0005-0000-0000-000005000000}"/>
    <cellStyle name="Neutral" xfId="3" builtinId="28"/>
    <cellStyle name="Normal" xfId="0" builtinId="0"/>
    <cellStyle name="Normal 2" xfId="14" xr:uid="{00000000-0005-0000-0000-000008000000}"/>
    <cellStyle name="Normal 2 2" xfId="5" xr:uid="{00000000-0005-0000-0000-000009000000}"/>
    <cellStyle name="Normal 2 3" xfId="13" xr:uid="{00000000-0005-0000-0000-00000A000000}"/>
    <cellStyle name="Normal 3" xfId="16" xr:uid="{00000000-0005-0000-0000-00000B000000}"/>
    <cellStyle name="Normal 7" xfId="10" xr:uid="{00000000-0005-0000-0000-00000C000000}"/>
    <cellStyle name="Normal_DT_1" xfId="2" xr:uid="{00000000-0005-0000-0000-00000D000000}"/>
    <cellStyle name="Normal_DT_2" xfId="6" xr:uid="{00000000-0005-0000-0000-00000E000000}"/>
    <cellStyle name="Normal_DT_4" xfId="9" xr:uid="{00000000-0005-0000-0000-00000F000000}"/>
    <cellStyle name="Normal_DT_8" xfId="7" xr:uid="{00000000-0005-0000-0000-000010000000}"/>
    <cellStyle name="Normal_DT_9" xfId="8" xr:uid="{00000000-0005-0000-0000-000011000000}"/>
    <cellStyle name="Normal_EXCMTF" xfId="4" xr:uid="{00000000-0005-0000-0000-000012000000}"/>
    <cellStyle name="Percent" xfId="15" builtinId="5"/>
    <cellStyle name="Porcentaje 2" xfId="20" xr:uid="{00000000-0005-0000-0000-00001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cheyd/Documents/Professionnel/Burundi/PTRPC/PTRPC%20Rapport%20Ach&#232;vement%20mai%2014/Rapport%20d'ach&#232;vement%20final/Data%20rapport/PTRPC_Financial%20Data%2023-5.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Leandro/Desktop/IFAD/Brazil/GCF/fevereiro/inputs%20GCF%20templa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vallet/AppData/Local/Microsoft/Windows/Temporary%20Internet%20Files/Content.Outlook/O089QMOA/Micro-projets/FEA_MP_PAF-TMZ_June22_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C%20HEYD/Users/Maria/Documents/Djibouti%20-%20FIDA/Documents/Copy%20of%20Dj_PROMES-SYGRI_2013_Revu_Abd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JC%20HEYD/Users/Maria/Documents/Djibouti%20-%20FIDA/Deliverables/Donnees%20Logframe%20et%20details%20des%20ouvrages%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Danilo/Documents/1%20Trabalho/2%20FIDA/7.%20FIDA/1%20Projetos/788%20Piau&#237;%20-%20Viva%20o%20Semi&#225;rido/2%20Miss&#245;es/2017%2008%20top%20up/custos/PVSA%20MAIS%20-%20Planilha%20Custos%20%20C1%20-%20VFI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jcheyd/Documents/Professionnel/Djibouti/PROMES-GDT/PROMES%20ach&#232;vement/Rapport/Donn&#233;es/Book3"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OIFWP%20Economic%20and%20Financial%20Analysis%20calculation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amado/Desktop/FINALS/new/Vietnam%20IFAD/Other%20projects%20Vietnam/SRDP/SRDP-WP2-Appendices%201-4-%20Fin%20Model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e.mazzoli/Dropbox/Lesotho-WAMP/Lesotho%20WAMP%20complete%20EFA%204rd%20vers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 détail"/>
      <sheetName val="A. Financ"/>
      <sheetName val="Cat FIDA"/>
      <sheetName val="Comp OFID"/>
      <sheetName val="Cat FBSA"/>
      <sheetName val="Reca cat"/>
      <sheetName val="Comp"/>
      <sheetName val="PTBA"/>
      <sheetName val="Comp Coût"/>
      <sheetName val="Décaist par année"/>
      <sheetName val="Rythme d'envoi "/>
      <sheetName val="Perso"/>
      <sheetName val="PPM"/>
      <sheetName val="DRF"/>
      <sheetName val="Admin"/>
    </sheetNames>
    <sheetDataSet>
      <sheetData sheetId="0" refreshError="1">
        <row r="70">
          <cell r="CV70">
            <v>1047.3152014923792</v>
          </cell>
        </row>
        <row r="71">
          <cell r="CV71">
            <v>1013.1807847940785</v>
          </cell>
        </row>
        <row r="72">
          <cell r="CV72">
            <v>1100</v>
          </cell>
        </row>
        <row r="73">
          <cell r="CV73">
            <v>1199.1367635786376</v>
          </cell>
        </row>
        <row r="74">
          <cell r="CV74">
            <v>1469.776594034123</v>
          </cell>
        </row>
        <row r="75">
          <cell r="CV75">
            <v>1200.1408407002643</v>
          </cell>
        </row>
        <row r="76">
          <cell r="CV76">
            <v>1449.1394420661668</v>
          </cell>
        </row>
        <row r="77">
          <cell r="CV77">
            <v>1538.8589695866876</v>
          </cell>
        </row>
        <row r="78">
          <cell r="CV78">
            <v>1538.9071196611067</v>
          </cell>
        </row>
      </sheetData>
      <sheetData sheetId="1"/>
      <sheetData sheetId="2"/>
      <sheetData sheetId="3"/>
      <sheetData sheetId="4"/>
      <sheetData sheetId="5"/>
      <sheetData sheetId="6">
        <row r="4">
          <cell r="D4" t="str">
            <v>Prêt FIDA</v>
          </cell>
        </row>
      </sheetData>
      <sheetData sheetId="7"/>
      <sheetData sheetId="8"/>
      <sheetData sheetId="9"/>
      <sheetData sheetId="10"/>
      <sheetData sheetId="11"/>
      <sheetData sheetId="12"/>
      <sheetData sheetId="13"/>
      <sheetData sheetId="1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T_2"/>
      <sheetName val="DT_1"/>
      <sheetName val="DT_8"/>
      <sheetName val="DT_9"/>
      <sheetName val="DT_4"/>
    </sheetNames>
    <sheetDataSet>
      <sheetData sheetId="0"/>
      <sheetData sheetId="1"/>
      <sheetData sheetId="2"/>
      <sheetData sheetId="3"/>
      <sheetData sheetId="4">
        <row r="52">
          <cell r="AD52">
            <v>0</v>
          </cell>
          <cell r="AE52">
            <v>378456.20756756753</v>
          </cell>
          <cell r="AF52">
            <v>467462.56397837837</v>
          </cell>
          <cell r="AG52">
            <v>468958.90437535133</v>
          </cell>
          <cell r="AH52">
            <v>470515.09838820325</v>
          </cell>
          <cell r="AI52">
            <v>472133.5401615692</v>
          </cell>
          <cell r="AJ52">
            <v>473816.71960586979</v>
          </cell>
          <cell r="AM52">
            <v>0</v>
          </cell>
          <cell r="AN52">
            <v>233513.51351351349</v>
          </cell>
          <cell r="AO52">
            <v>233513.51351351349</v>
          </cell>
          <cell r="AP52">
            <v>233513.51351351349</v>
          </cell>
          <cell r="AQ52">
            <v>233513.51351351349</v>
          </cell>
          <cell r="AR52">
            <v>233513.51351351349</v>
          </cell>
          <cell r="AS52">
            <v>233513.51351351349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1 Prix fin-eco"/>
      <sheetName val="Annexe 1Matrice de beneficiares"/>
      <sheetName val="APP 1 Rendiments tonne-ha"/>
      <sheetName val="APP 1 Budget Cereals Fin"/>
      <sheetName val="Appen 1 Revenue Cultures System"/>
      <sheetName val="Appen  1.AGRI-TAHOUA"/>
      <sheetName val=" APP 1 Resume finan Cultur"/>
      <sheetName val="APP 1 Resume modeles financiere"/>
      <sheetName val="APP 1 Bud Onions Ha amenages"/>
      <sheetName val="APP 1 Bud Onions Ha nouveaux"/>
      <sheetName val="APP 1 Bud tomate ha amenages"/>
      <sheetName val="APP 1 1 Bud tomate ha nouveau"/>
      <sheetName val="APP 1 Bud chou ha amenages"/>
      <sheetName val="APP 1 Bud chou ha nouveaux"/>
      <sheetName val="APP 1 Bud c. sucre ha amenages"/>
      <sheetName val="APP 1 Bud c. sucre ha nouveaux"/>
      <sheetName val=" APP 1 Bud p. douce ha amenages"/>
      <sheetName val="APP 1 bud p.douce ha nouveaux"/>
      <sheetName val="Appen 11 Bud marachais"/>
      <sheetName val="APP 1 Pistes"/>
      <sheetName val="APP 1 Resume financiere USD"/>
    </sheetNames>
    <sheetDataSet>
      <sheetData sheetId="0" refreshError="1">
        <row r="17">
          <cell r="C17">
            <v>103</v>
          </cell>
        </row>
        <row r="19">
          <cell r="C19">
            <v>90</v>
          </cell>
        </row>
        <row r="20">
          <cell r="C20">
            <v>101</v>
          </cell>
        </row>
        <row r="22">
          <cell r="C22">
            <v>150</v>
          </cell>
        </row>
        <row r="27">
          <cell r="C27">
            <v>192</v>
          </cell>
        </row>
      </sheetData>
      <sheetData sheetId="1"/>
      <sheetData sheetId="2"/>
      <sheetData sheetId="3">
        <row r="39">
          <cell r="P39">
            <v>700</v>
          </cell>
        </row>
      </sheetData>
      <sheetData sheetId="4"/>
      <sheetData sheetId="5"/>
      <sheetData sheetId="6"/>
      <sheetData sheetId="7"/>
      <sheetData sheetId="8"/>
      <sheetData sheetId="9"/>
      <sheetData sheetId="10"/>
      <sheetData sheetId="11"/>
      <sheetData sheetId="12">
        <row r="11">
          <cell r="D11">
            <v>11800</v>
          </cell>
        </row>
      </sheetData>
      <sheetData sheetId="13"/>
      <sheetData sheetId="14"/>
      <sheetData sheetId="15"/>
      <sheetData sheetId="16">
        <row r="11">
          <cell r="D11">
            <v>18000</v>
          </cell>
        </row>
      </sheetData>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ntry_project_name"/>
      <sheetName val="Sheet1"/>
      <sheetName val="List of Indicators "/>
      <sheetName val="Logframe"/>
      <sheetName val="enquete betail"/>
      <sheetName val="Données Clés"/>
      <sheetName val="Premier Niveau Act 2013"/>
      <sheetName val="Justif niveau 1 Act 2013"/>
      <sheetName val="Deux niv act 2013"/>
      <sheetName val="Justif Niv 2"/>
      <sheetName val="Troisième Niveau"/>
    </sheetNames>
    <sheetDataSet>
      <sheetData sheetId="0" refreshError="1">
        <row r="6">
          <cell r="I6" t="str">
            <v>Albania</v>
          </cell>
        </row>
        <row r="7">
          <cell r="I7" t="str">
            <v>Angola</v>
          </cell>
        </row>
        <row r="8">
          <cell r="I8" t="str">
            <v>Afghanistan</v>
          </cell>
        </row>
        <row r="9">
          <cell r="I9" t="str">
            <v>Argentina</v>
          </cell>
        </row>
        <row r="10">
          <cell r="I10" t="str">
            <v>Armenia</v>
          </cell>
        </row>
        <row r="11">
          <cell r="I11" t="str">
            <v>Azerbaijan</v>
          </cell>
        </row>
        <row r="12">
          <cell r="I12" t="str">
            <v>Bangladesh</v>
          </cell>
        </row>
        <row r="13">
          <cell r="I13" t="str">
            <v>Belize</v>
          </cell>
        </row>
        <row r="14">
          <cell r="I14" t="str">
            <v>Benin</v>
          </cell>
        </row>
        <row r="15">
          <cell r="I15" t="str">
            <v>Bhutan</v>
          </cell>
        </row>
        <row r="16">
          <cell r="I16" t="str">
            <v>Bolivia</v>
          </cell>
        </row>
        <row r="17">
          <cell r="I17" t="str">
            <v>BosniaHerzegovina</v>
          </cell>
        </row>
        <row r="18">
          <cell r="I18" t="str">
            <v>Botswana</v>
          </cell>
        </row>
        <row r="19">
          <cell r="I19" t="str">
            <v>Brazil</v>
          </cell>
        </row>
        <row r="20">
          <cell r="I20" t="str">
            <v>BurkinaFaso</v>
          </cell>
        </row>
        <row r="21">
          <cell r="I21" t="str">
            <v>Burundi</v>
          </cell>
        </row>
        <row r="22">
          <cell r="I22" t="str">
            <v>Cambodia</v>
          </cell>
        </row>
        <row r="23">
          <cell r="I23" t="str">
            <v>Cameroon</v>
          </cell>
        </row>
        <row r="24">
          <cell r="I24" t="str">
            <v>CapeVerde</v>
          </cell>
        </row>
        <row r="25">
          <cell r="I25" t="str">
            <v>Chad</v>
          </cell>
        </row>
        <row r="26">
          <cell r="I26" t="str">
            <v>China</v>
          </cell>
        </row>
        <row r="27">
          <cell r="I27" t="str">
            <v>Colombia</v>
          </cell>
        </row>
        <row r="28">
          <cell r="I28" t="str">
            <v>Comoros</v>
          </cell>
        </row>
        <row r="29">
          <cell r="I29" t="str">
            <v>Congo</v>
          </cell>
        </row>
        <row r="30">
          <cell r="I30" t="str">
            <v>CongoDR</v>
          </cell>
        </row>
        <row r="31">
          <cell r="I31" t="str">
            <v>CôteIvoire</v>
          </cell>
        </row>
        <row r="32">
          <cell r="I32" t="str">
            <v>Djibouti</v>
          </cell>
        </row>
        <row r="33">
          <cell r="I33" t="str">
            <v>DominicanRepublic</v>
          </cell>
        </row>
        <row r="34">
          <cell r="I34" t="str">
            <v>Ecuador</v>
          </cell>
        </row>
        <row r="35">
          <cell r="I35" t="str">
            <v>Egypt</v>
          </cell>
        </row>
        <row r="36">
          <cell r="I36" t="str">
            <v>ElSalvador</v>
          </cell>
        </row>
        <row r="37">
          <cell r="I37" t="str">
            <v>Eritrea</v>
          </cell>
        </row>
        <row r="38">
          <cell r="I38" t="str">
            <v>Ethiopia</v>
          </cell>
        </row>
        <row r="39">
          <cell r="I39" t="str">
            <v>Gabon</v>
          </cell>
        </row>
        <row r="40">
          <cell r="I40" t="str">
            <v>TheGambia</v>
          </cell>
        </row>
        <row r="41">
          <cell r="I41" t="str">
            <v>GazaWestBank</v>
          </cell>
        </row>
        <row r="42">
          <cell r="I42" t="str">
            <v>Georgia</v>
          </cell>
        </row>
        <row r="43">
          <cell r="I43" t="str">
            <v>Ghana</v>
          </cell>
        </row>
        <row r="44">
          <cell r="I44" t="str">
            <v>Grenada</v>
          </cell>
        </row>
        <row r="45">
          <cell r="I45" t="str">
            <v>Guatemala</v>
          </cell>
        </row>
        <row r="46">
          <cell r="I46" t="str">
            <v>Guinea</v>
          </cell>
        </row>
        <row r="47">
          <cell r="I47" t="str">
            <v>GuineaBissau</v>
          </cell>
        </row>
        <row r="48">
          <cell r="I48" t="str">
            <v>Guyana</v>
          </cell>
        </row>
        <row r="49">
          <cell r="I49" t="str">
            <v>Haiti</v>
          </cell>
        </row>
        <row r="50">
          <cell r="I50" t="str">
            <v>Honduras</v>
          </cell>
        </row>
        <row r="51">
          <cell r="I51" t="str">
            <v>India</v>
          </cell>
        </row>
        <row r="52">
          <cell r="I52" t="str">
            <v>Indonesia</v>
          </cell>
        </row>
        <row r="53">
          <cell r="I53" t="str">
            <v>Jordan</v>
          </cell>
        </row>
        <row r="54">
          <cell r="I54" t="str">
            <v>Kenya</v>
          </cell>
        </row>
        <row r="55">
          <cell r="I55" t="str">
            <v>KoreaDPR</v>
          </cell>
        </row>
        <row r="56">
          <cell r="I56" t="str">
            <v>Kyrgyzstan</v>
          </cell>
        </row>
        <row r="57">
          <cell r="I57" t="str">
            <v>Laos</v>
          </cell>
        </row>
        <row r="58">
          <cell r="I58" t="str">
            <v>Lebanon</v>
          </cell>
        </row>
        <row r="59">
          <cell r="I59" t="str">
            <v>Lesotho</v>
          </cell>
        </row>
        <row r="60">
          <cell r="I60" t="str">
            <v>Liberia</v>
          </cell>
        </row>
        <row r="61">
          <cell r="I61" t="str">
            <v>Macedonia</v>
          </cell>
        </row>
        <row r="62">
          <cell r="I62" t="str">
            <v>Madagascar</v>
          </cell>
        </row>
        <row r="63">
          <cell r="I63" t="str">
            <v>Malawi</v>
          </cell>
        </row>
        <row r="64">
          <cell r="I64" t="str">
            <v>Maldives</v>
          </cell>
        </row>
        <row r="65">
          <cell r="I65" t="str">
            <v>Mali</v>
          </cell>
        </row>
        <row r="66">
          <cell r="I66" t="str">
            <v>Mauritania</v>
          </cell>
        </row>
        <row r="67">
          <cell r="I67" t="str">
            <v>Mauritius</v>
          </cell>
        </row>
        <row r="68">
          <cell r="I68" t="str">
            <v>Mexico</v>
          </cell>
        </row>
        <row r="69">
          <cell r="I69" t="str">
            <v>Moldova</v>
          </cell>
        </row>
        <row r="70">
          <cell r="I70" t="str">
            <v>Mongolia</v>
          </cell>
        </row>
        <row r="71">
          <cell r="I71" t="str">
            <v>Morocco</v>
          </cell>
        </row>
        <row r="72">
          <cell r="I72" t="str">
            <v>Mozambique</v>
          </cell>
        </row>
        <row r="73">
          <cell r="I73" t="str">
            <v>Nepal</v>
          </cell>
        </row>
        <row r="74">
          <cell r="I74" t="str">
            <v>Nicaragua</v>
          </cell>
        </row>
        <row r="75">
          <cell r="I75" t="str">
            <v>Niger</v>
          </cell>
        </row>
        <row r="76">
          <cell r="I76" t="str">
            <v>Nigeria</v>
          </cell>
        </row>
        <row r="77">
          <cell r="I77" t="str">
            <v>Pakistan</v>
          </cell>
        </row>
        <row r="78">
          <cell r="I78" t="str">
            <v>Panama</v>
          </cell>
        </row>
        <row r="79">
          <cell r="I79" t="str">
            <v>PapuaNewGuinea</v>
          </cell>
        </row>
        <row r="80">
          <cell r="I80" t="str">
            <v>Paraguay</v>
          </cell>
        </row>
        <row r="81">
          <cell r="I81" t="str">
            <v>Peru</v>
          </cell>
        </row>
        <row r="82">
          <cell r="I82" t="str">
            <v>Philippines</v>
          </cell>
        </row>
        <row r="83">
          <cell r="I83" t="str">
            <v>Rwanda</v>
          </cell>
        </row>
        <row r="84">
          <cell r="I84" t="str">
            <v>SaoTomePrincipe</v>
          </cell>
        </row>
        <row r="85">
          <cell r="I85" t="str">
            <v>Senegal</v>
          </cell>
        </row>
        <row r="86">
          <cell r="I86" t="str">
            <v>SierraLeone</v>
          </cell>
        </row>
        <row r="87">
          <cell r="I87" t="str">
            <v>SolomonIslands</v>
          </cell>
        </row>
        <row r="88">
          <cell r="I88" t="str">
            <v>SriLanka</v>
          </cell>
        </row>
        <row r="89">
          <cell r="I89" t="str">
            <v>Sudan</v>
          </cell>
        </row>
        <row r="90">
          <cell r="I90" t="str">
            <v>Swaziland</v>
          </cell>
        </row>
        <row r="91">
          <cell r="I91" t="str">
            <v>Syria</v>
          </cell>
        </row>
        <row r="92">
          <cell r="I92" t="str">
            <v>Tajikistan</v>
          </cell>
        </row>
        <row r="93">
          <cell r="I93" t="str">
            <v>Tanzania</v>
          </cell>
        </row>
        <row r="94">
          <cell r="I94" t="str">
            <v>Tunisia</v>
          </cell>
        </row>
        <row r="95">
          <cell r="I95" t="str">
            <v>Turkey</v>
          </cell>
        </row>
        <row r="96">
          <cell r="I96" t="str">
            <v>Togo</v>
          </cell>
        </row>
        <row r="97">
          <cell r="I97" t="str">
            <v>Uganda</v>
          </cell>
        </row>
        <row r="98">
          <cell r="I98" t="str">
            <v>Uruguay</v>
          </cell>
        </row>
        <row r="99">
          <cell r="I99" t="str">
            <v>Venezuela</v>
          </cell>
        </row>
        <row r="100">
          <cell r="I100" t="str">
            <v>VietNam</v>
          </cell>
        </row>
        <row r="101">
          <cell r="I101" t="str">
            <v>Yemen</v>
          </cell>
        </row>
        <row r="102">
          <cell r="I102" t="str">
            <v>Zambia</v>
          </cell>
        </row>
      </sheetData>
      <sheetData sheetId="1" refreshError="1">
        <row r="3">
          <cell r="A3">
            <v>2009</v>
          </cell>
          <cell r="C3" t="str">
            <v>Janvier</v>
          </cell>
          <cell r="E3">
            <v>1</v>
          </cell>
          <cell r="G3">
            <v>39172</v>
          </cell>
          <cell r="I3" t="str">
            <v>PY1</v>
          </cell>
        </row>
        <row r="4">
          <cell r="A4">
            <v>2010</v>
          </cell>
          <cell r="C4" t="str">
            <v>Février</v>
          </cell>
          <cell r="E4">
            <v>2</v>
          </cell>
          <cell r="G4">
            <v>39263</v>
          </cell>
          <cell r="I4" t="str">
            <v>PY2</v>
          </cell>
        </row>
        <row r="5">
          <cell r="A5">
            <v>2011</v>
          </cell>
          <cell r="C5" t="str">
            <v>Mars</v>
          </cell>
          <cell r="E5">
            <v>3</v>
          </cell>
          <cell r="G5">
            <v>39355</v>
          </cell>
          <cell r="I5" t="str">
            <v>PY3</v>
          </cell>
        </row>
        <row r="6">
          <cell r="A6">
            <v>2012</v>
          </cell>
          <cell r="C6" t="str">
            <v>Avril</v>
          </cell>
          <cell r="E6">
            <v>4</v>
          </cell>
          <cell r="G6">
            <v>39447</v>
          </cell>
          <cell r="I6" t="str">
            <v>PY4</v>
          </cell>
        </row>
        <row r="7">
          <cell r="A7">
            <v>2013</v>
          </cell>
          <cell r="C7" t="str">
            <v>Mai</v>
          </cell>
          <cell r="E7">
            <v>5</v>
          </cell>
          <cell r="I7" t="str">
            <v>PY5</v>
          </cell>
        </row>
        <row r="8">
          <cell r="C8" t="str">
            <v>Juin</v>
          </cell>
          <cell r="E8">
            <v>6</v>
          </cell>
          <cell r="I8" t="str">
            <v>PY6</v>
          </cell>
        </row>
        <row r="9">
          <cell r="C9" t="str">
            <v>Juillet</v>
          </cell>
          <cell r="E9">
            <v>7</v>
          </cell>
          <cell r="I9" t="str">
            <v>PY7</v>
          </cell>
        </row>
        <row r="10">
          <cell r="C10" t="str">
            <v>Août</v>
          </cell>
          <cell r="E10">
            <v>8</v>
          </cell>
          <cell r="I10" t="str">
            <v>PY8</v>
          </cell>
        </row>
        <row r="11">
          <cell r="C11" t="str">
            <v>Septembre</v>
          </cell>
          <cell r="E11">
            <v>9</v>
          </cell>
          <cell r="I11" t="str">
            <v>PY9</v>
          </cell>
        </row>
        <row r="12">
          <cell r="C12" t="str">
            <v>Octrobre</v>
          </cell>
          <cell r="E12">
            <v>10</v>
          </cell>
          <cell r="I12" t="str">
            <v>PY10</v>
          </cell>
        </row>
        <row r="13">
          <cell r="C13" t="str">
            <v>Novembre</v>
          </cell>
          <cell r="E13">
            <v>11</v>
          </cell>
        </row>
        <row r="14">
          <cell r="C14" t="str">
            <v>Décembre</v>
          </cell>
          <cell r="E14">
            <v>12</v>
          </cell>
        </row>
        <row r="15">
          <cell r="E15">
            <v>13</v>
          </cell>
        </row>
        <row r="16">
          <cell r="E16">
            <v>14</v>
          </cell>
        </row>
        <row r="17">
          <cell r="E17">
            <v>15</v>
          </cell>
        </row>
        <row r="18">
          <cell r="E18">
            <v>16</v>
          </cell>
        </row>
        <row r="19">
          <cell r="E19">
            <v>17</v>
          </cell>
        </row>
        <row r="20">
          <cell r="E20">
            <v>18</v>
          </cell>
        </row>
        <row r="21">
          <cell r="E21">
            <v>19</v>
          </cell>
        </row>
        <row r="22">
          <cell r="E22">
            <v>20</v>
          </cell>
        </row>
        <row r="23">
          <cell r="E23">
            <v>21</v>
          </cell>
        </row>
        <row r="24">
          <cell r="E24">
            <v>22</v>
          </cell>
        </row>
        <row r="25">
          <cell r="E25">
            <v>23</v>
          </cell>
        </row>
        <row r="26">
          <cell r="E26">
            <v>24</v>
          </cell>
        </row>
        <row r="27">
          <cell r="E27">
            <v>25</v>
          </cell>
        </row>
        <row r="28">
          <cell r="E28">
            <v>26</v>
          </cell>
        </row>
        <row r="29">
          <cell r="E29">
            <v>27</v>
          </cell>
        </row>
        <row r="30">
          <cell r="E30">
            <v>28</v>
          </cell>
        </row>
        <row r="31">
          <cell r="E31">
            <v>29</v>
          </cell>
        </row>
        <row r="32">
          <cell r="E32">
            <v>30</v>
          </cell>
        </row>
        <row r="33">
          <cell r="E33">
            <v>31</v>
          </cell>
        </row>
      </sheetData>
      <sheetData sheetId="2" refreshError="1">
        <row r="1">
          <cell r="F1" t="str">
            <v>Nombre</v>
          </cell>
          <cell r="H1" t="str">
            <v>Nombre</v>
          </cell>
        </row>
        <row r="2">
          <cell r="C2" t="str">
            <v>Personnes formées en gestion de l’infrastructure</v>
          </cell>
          <cell r="F2" t="str">
            <v>Homme</v>
          </cell>
          <cell r="H2" t="str">
            <v>%</v>
          </cell>
        </row>
        <row r="3">
          <cell r="C3" t="str">
            <v>Groupes de gestion de l’infrastructure créés/consolidé</v>
          </cell>
          <cell r="F3" t="str">
            <v>femme</v>
          </cell>
          <cell r="H3" t="str">
            <v>% total</v>
          </cell>
        </row>
        <row r="4">
          <cell r="C4" t="str">
            <v>Membres des groupes de gestion de l’infrastructure créés/consolidés</v>
          </cell>
          <cell r="F4" t="str">
            <v>Ha</v>
          </cell>
          <cell r="H4" t="str">
            <v>% garçon</v>
          </cell>
        </row>
        <row r="5">
          <cell r="C5" t="str">
            <v>Groupes de gestion de l'infrastructure comptant des femmes dans leurs instances de direction</v>
          </cell>
          <cell r="F5" t="str">
            <v>KM</v>
          </cell>
          <cell r="H5" t="str">
            <v>% filles</v>
          </cell>
        </row>
        <row r="6">
          <cell r="C6" t="str">
            <v>Périmètres d’irrigation aménagés/remis en état</v>
          </cell>
          <cell r="F6" t="str">
            <v>USD</v>
          </cell>
        </row>
        <row r="7">
          <cell r="C7" t="str">
            <v>Points d’eau pour le bétail aménagés/remis en état</v>
          </cell>
        </row>
        <row r="8">
          <cell r="C8" t="str">
            <v>Systèmes de récupération d’eau pluviale installés/remis en état</v>
          </cell>
        </row>
        <row r="9">
          <cell r="C9" t="str">
            <v>Étangs de pisciculture aménagés/remis en état</v>
          </cell>
        </row>
        <row r="10">
          <cell r="C10" t="str">
            <v>Personnes formées en gestion des ressources naturelles</v>
          </cell>
        </row>
        <row r="11">
          <cell r="C11" t="str">
            <v>Groupes de gestion des ressources naturelles créés/consolidés</v>
          </cell>
        </row>
        <row r="12">
          <cell r="C12" t="str">
            <v>Membres des groupes de gestion des ressources naturelles créés/consolidés</v>
          </cell>
        </row>
        <row r="13">
          <cell r="C13" t="str">
            <v>Groupes de gestion des ressources naturelles comptant des femmes dans leurs instances de direction</v>
          </cell>
        </row>
        <row r="14">
          <cell r="C14" t="str">
            <v>Plans de gestion de l’environnement élaborés</v>
          </cell>
        </row>
        <row r="15">
          <cell r="C15" t="str">
            <v>Superficie faisant l’objet d’une gestion améliorée des sols</v>
          </cell>
        </row>
        <row r="16">
          <cell r="C16" t="str">
            <v>Autres infrastructures de production construites/remises en état</v>
          </cell>
        </row>
        <row r="17">
          <cell r="C17" t="str">
            <v>Personnel des prestataires de services formé</v>
          </cell>
        </row>
        <row r="18">
          <cell r="C18" t="str">
            <v>Personnes formées aux méthodes et techniques de production agricole</v>
          </cell>
        </row>
        <row r="19">
          <cell r="C19" t="str">
            <v xml:space="preserve">Personnes formées aux méthodes et techniques de production animale </v>
          </cell>
        </row>
        <row r="20">
          <cell r="C20" t="str">
            <v>Personnes formées aux méthodes et techniques de production halieutique</v>
          </cell>
        </row>
        <row r="21">
          <cell r="C21" t="str">
            <v>Personnes ayant accès aux services de conseil mis en place</v>
          </cell>
        </row>
        <row r="22">
          <cell r="C22" t="str">
            <v>Ménages ayant bénéficié de bétail dans le cadre d’un programme de distribution  ou de reconstitution du cheptel</v>
          </cell>
        </row>
        <row r="23">
          <cell r="C23" t="str">
            <v>Ménages ayant accès aux services zoosanitaires mis en place</v>
          </cell>
        </row>
        <row r="24">
          <cell r="C24" t="str">
            <v>Groupes de production agricole et de bétail créés/consolidés</v>
          </cell>
        </row>
        <row r="25">
          <cell r="C25" t="str">
            <v>Membres des groupes de production agricole et de bétail</v>
          </cell>
        </row>
        <row r="26">
          <cell r="C26" t="str">
            <v>Groupes de production agricole et de bétail comptant des femmes dans leurs instances de direction</v>
          </cell>
        </row>
        <row r="27">
          <cell r="C27" t="str">
            <v>Groupes d’épargne et de crédit créés/consolidés</v>
          </cell>
        </row>
        <row r="28">
          <cell r="C28" t="str">
            <v>Membres des groupes d’épargne et de crédit créés/consolidés</v>
          </cell>
        </row>
        <row r="29">
          <cell r="C29" t="str">
            <v>Groupes d’épargne et de crédit comptant des femmes dans leurs instances de direction</v>
          </cell>
        </row>
        <row r="30">
          <cell r="C30" t="str">
            <v>Institutions financières participant au projet</v>
          </cell>
        </row>
        <row r="31">
          <cell r="C31" t="str">
            <v>Personnel des institutions financières formé</v>
          </cell>
        </row>
        <row r="32">
          <cell r="C32" t="str">
            <v>Épargnants volontaires</v>
          </cell>
        </row>
        <row r="33">
          <cell r="C33" t="str">
            <v>Valeur de l’épargne volontaire</v>
          </cell>
        </row>
        <row r="34">
          <cell r="C34" t="str">
            <v>Emprunteurs actifs</v>
          </cell>
        </row>
        <row r="35">
          <cell r="C35" t="str">
            <v>Valeur brute du portefeuille de prêts</v>
          </cell>
        </row>
        <row r="36">
          <cell r="C36" t="str">
            <v>Emprunteurs actifs (entreprises)</v>
          </cell>
        </row>
        <row r="37">
          <cell r="C37" t="str">
            <v>Valeur brute du portefeuille de prêts (entreprises)</v>
          </cell>
        </row>
        <row r="38">
          <cell r="C38" t="str">
            <v>Personnes formées dans le domaine des services ruraux</v>
          </cell>
        </row>
        <row r="39">
          <cell r="C39" t="str">
            <v>Personnes formées dans les domaines de la post-production, de la transformation et de la commercialisation</v>
          </cell>
        </row>
        <row r="40">
          <cell r="C40" t="str">
            <v>Routes construites/ remises en état</v>
          </cell>
        </row>
        <row r="41">
          <cell r="C41" t="str">
            <v>Installations de transformation aménagées/remises en état</v>
          </cell>
        </row>
        <row r="42">
          <cell r="C42" t="str">
            <v>Installations de commercialisation aménagées/remises en état</v>
          </cell>
        </row>
        <row r="43">
          <cell r="C43" t="str">
            <v>Installations de stockage aménagées/remises en état</v>
          </cell>
        </row>
        <row r="44">
          <cell r="C44" t="str">
            <v>Groupes de commercialisation formés/consolidés</v>
          </cell>
        </row>
        <row r="45">
          <cell r="C45" t="str">
            <v>Membres des groupes de commercialisation formés/consolidés</v>
          </cell>
        </row>
        <row r="46">
          <cell r="C46" t="str">
            <v>Groupes de commercialisation comptant des femmes dans leurs instances de direction</v>
          </cell>
        </row>
        <row r="47">
          <cell r="C47" t="str">
            <v>Personnes formées dans le domaine des  activités génératrices de revenus</v>
          </cell>
        </row>
        <row r="48">
          <cell r="C48" t="str">
            <v>Personnes ayant bénéficié d'une formation professionnelle</v>
          </cell>
        </row>
        <row r="49">
          <cell r="C49" t="str">
            <v>Personnes formèes aux affaires et à l'entreprenariat</v>
          </cell>
        </row>
        <row r="50">
          <cell r="C50" t="str">
            <v>Entreprises ayant accès aux services non financiers mis en place</v>
          </cell>
        </row>
        <row r="51">
          <cell r="C51" t="str">
            <v>Entreprises ayant accès aux services  financiers mis en place</v>
          </cell>
        </row>
        <row r="52">
          <cell r="C52" t="str">
            <v>Représentants du gouvernement et fonctionnaires formés</v>
          </cell>
        </row>
        <row r="53">
          <cell r="C53" t="str">
            <v>Personnes formées en gestion communautaire</v>
          </cell>
        </row>
        <row r="54">
          <cell r="C54" t="str">
            <v>Travailleurs et volontaires communautaires formés</v>
          </cell>
        </row>
        <row r="55">
          <cell r="C55" t="str">
            <v>Groupes communautaires créés/consolidés</v>
          </cell>
        </row>
        <row r="56">
          <cell r="C56" t="str">
            <v>Membres des groupes communautaires créés/consolidés</v>
          </cell>
        </row>
        <row r="57">
          <cell r="C57" t="str">
            <v>Groupes communautaires comptant des femmes dans leurs instances de direction</v>
          </cell>
        </row>
        <row r="58">
          <cell r="C58" t="str">
            <v>Plans villageois/communautaires élaborés</v>
          </cell>
        </row>
        <row r="59">
          <cell r="C59" t="str">
            <v>Personnes ayant accès au fonds destinés au développement</v>
          </cell>
        </row>
        <row r="60">
          <cell r="C60" t="str">
            <v>Organisations faîtières creéés/renforcées</v>
          </cell>
        </row>
        <row r="61">
          <cell r="C61" t="str">
            <v>Groupes de gestion de l’infrastructure sociale créés/consolidés</v>
          </cell>
        </row>
        <row r="62">
          <cell r="C62" t="str">
            <v>Membres des groupes de gestion de l’infrastructure sociale créés/consolidés</v>
          </cell>
        </row>
        <row r="63">
          <cell r="C63" t="str">
            <v>Groupes de gestion de l’infrastructure sociale comptant des femmes dans leurs instances de direction</v>
          </cell>
        </row>
        <row r="64">
          <cell r="C64" t="str">
            <v>Réseaux d'eau potable installés/remis en état</v>
          </cell>
        </row>
        <row r="65">
          <cell r="C65" t="str">
            <v>Centres de soins construits/remis en état</v>
          </cell>
        </row>
        <row r="66">
          <cell r="C66" t="str">
            <v>Écoles construites/remises en état</v>
          </cell>
        </row>
        <row r="67">
          <cell r="C67" t="str">
            <v>Autres infrastructures construites/remises en état</v>
          </cell>
        </row>
        <row r="68">
          <cell r="C68" t="str">
            <v>Personnes ayant bénéfié des services du projet</v>
          </cell>
        </row>
        <row r="69">
          <cell r="C69" t="str">
            <v>Ménages ayant bénéficié des services du projet</v>
          </cell>
        </row>
        <row r="70">
          <cell r="C70" t="str">
            <v>Groupes ayant bénéficié des services du projet</v>
          </cell>
        </row>
        <row r="71">
          <cell r="C71" t="str">
            <v>Communautés ayant bénéficié des services du projet</v>
          </cell>
        </row>
        <row r="72">
          <cell r="C72" t="str">
            <v>Durabilité probable des groupes de gestion de l’infrastructure formés/consolidés</v>
          </cell>
        </row>
        <row r="73">
          <cell r="C73" t="str">
            <v>Efficacité de l’infrastructure de production - Périmètres d'irrigation</v>
          </cell>
        </row>
        <row r="74">
          <cell r="C74" t="str">
            <v>Efficacité de l’infrastructure de production - Points d'eau pour le bétail</v>
          </cell>
        </row>
        <row r="75">
          <cell r="C75" t="str">
            <v>Efficacité de l’infrastructure de production - Systèmes de récupération d'eau pluviale</v>
          </cell>
        </row>
        <row r="76">
          <cell r="C76" t="str">
            <v>Efficacité de l’infrastructure de production - Étangs de pisciculture</v>
          </cell>
        </row>
        <row r="77">
          <cell r="C77" t="str">
            <v>Durabilité probable de l’infrastructure de production - Périmètres d'irrigation</v>
          </cell>
        </row>
        <row r="78">
          <cell r="C78" t="str">
            <v>Durabilité probable de l’infrastructure de production - Points d'eau pour le bétail</v>
          </cell>
        </row>
        <row r="79">
          <cell r="C79" t="str">
            <v>Durabilité probable de l’infrastructure de production - Systèmes de récupération d'eau pluviale</v>
          </cell>
        </row>
        <row r="80">
          <cell r="C80" t="str">
            <v>Durabilité probable de l’infrastructure de production - Étangs de pisciculture</v>
          </cell>
        </row>
        <row r="81">
          <cell r="C81" t="str">
            <v>Durabilité probable des groupes de gestion des ressources naturelles créés/consolidés</v>
          </cell>
        </row>
        <row r="82">
          <cell r="C82" t="str">
            <v>Efficacité des programmes de gestion et de conservation des ressources naturelles</v>
          </cell>
        </row>
        <row r="83">
          <cell r="C83" t="str">
            <v>Efficacité: amélioration de la performance des prestataires de services</v>
          </cell>
        </row>
        <row r="84">
          <cell r="C84" t="str">
            <v>Efficacité: amélioration de la production agricole, animale et halieutique</v>
          </cell>
        </row>
        <row r="85">
          <cell r="C85" t="str">
            <v>Durabilité probable des groupes de production agricole et de bétail</v>
          </cell>
        </row>
        <row r="86">
          <cell r="C86" t="str">
            <v>Durabilité probable des groupes d’épargne et de crédit créés/consolidés</v>
          </cell>
        </row>
        <row r="87">
          <cell r="C87" t="str">
            <v>Efficacité: amélioration de l’accès des pauvres aux services financiers</v>
          </cell>
        </row>
        <row r="88">
          <cell r="C88" t="str">
            <v>Durabilité: amélioration de la performance des institutions financières</v>
          </cell>
        </row>
        <row r="89">
          <cell r="C89" t="str">
            <v>Efficacité: producteurs bénéficiant d’un plus large accès au marché</v>
          </cell>
        </row>
        <row r="90">
          <cell r="C90" t="str">
            <v>Durabilité probable des routes construites/remises en état</v>
          </cell>
        </row>
        <row r="91">
          <cell r="C91" t="str">
            <v>Durabilité probable des installations de transformation</v>
          </cell>
        </row>
        <row r="92">
          <cell r="C92" t="str">
            <v xml:space="preserve">Durabilité probable des installations de commercialisation </v>
          </cell>
        </row>
        <row r="93">
          <cell r="C93" t="str">
            <v>Durabilité probable des installations de stockage</v>
          </cell>
        </row>
        <row r="94">
          <cell r="C94" t="str">
            <v>Durabilité probable des groupes de commercialisation créés/consolidés</v>
          </cell>
        </row>
        <row r="95">
          <cell r="C95" t="str">
            <v>Efficacité: création de possibilités d’emploi</v>
          </cell>
        </row>
        <row r="96">
          <cell r="C96" t="str">
            <v>Durabilité probable des entreprises</v>
          </cell>
        </row>
        <row r="97">
          <cell r="C97" t="str">
            <v>Efficacité: promotion de politiques et d’institutions en faveur des pauvres</v>
          </cell>
        </row>
        <row r="98">
          <cell r="C98" t="str">
            <v>Efficacité: développement communautaire</v>
          </cell>
        </row>
        <row r="99">
          <cell r="C99" t="str">
            <v>Durabilité probable des groupes communautaires formés/consolidés</v>
          </cell>
        </row>
        <row r="100">
          <cell r="C100" t="str">
            <v>Durabilité probable des organisations faîtières formées/consolidées</v>
          </cell>
        </row>
        <row r="101">
          <cell r="C101" t="str">
            <v>Durabilité probable des groupes de gestion de l’infrastructure sociale créés/consolidés</v>
          </cell>
        </row>
        <row r="102">
          <cell r="C102" t="str">
            <v>Efficacité de l’infrastructure sociale - Systèmes d'eau potable</v>
          </cell>
        </row>
        <row r="103">
          <cell r="C103" t="str">
            <v>Efficacité de l’infrastructure sociale - Centres sanitaires</v>
          </cell>
        </row>
        <row r="104">
          <cell r="C104" t="str">
            <v>Efficacité de l’infrastructure sociale - Établissements scolaires</v>
          </cell>
        </row>
        <row r="105">
          <cell r="C105" t="str">
            <v>Efficacité de l’infrastructure sociale - Autres services</v>
          </cell>
        </row>
        <row r="106">
          <cell r="C106" t="str">
            <v>Durabilité probable de l’infrastructure sociale - Systèmes d'eau potable</v>
          </cell>
        </row>
        <row r="107">
          <cell r="C107" t="str">
            <v>Durabilité probable de l’infrastructure sociale - Centre sanitaires</v>
          </cell>
        </row>
        <row r="108">
          <cell r="C108" t="str">
            <v>Durabilité probable de l’infrastructure sociale - Établissements scolaires</v>
          </cell>
        </row>
        <row r="109">
          <cell r="C109" t="str">
            <v>Durabilité probable de l’infrastructure sociale - Autres services</v>
          </cell>
        </row>
        <row r="110">
          <cell r="C110" t="str">
            <v>Ménages dont l'indice d'accumlation des actifs a augmenté</v>
          </cell>
        </row>
        <row r="111">
          <cell r="C111" t="str">
            <v>Enfants en insuffisance pondèrale - Poids par age</v>
          </cell>
        </row>
        <row r="112">
          <cell r="C112" t="str">
            <v>Enfants chroniquement malnourris - Taille par age</v>
          </cell>
        </row>
        <row r="113">
          <cell r="C113" t="str">
            <v>Enfants en maltrituion aigüe - Poids par taille</v>
          </cell>
        </row>
        <row r="114">
          <cell r="C114" t="str">
            <v>Ménages ayant accès à des ressources en eau améliorées</v>
          </cell>
        </row>
        <row r="115">
          <cell r="C115" t="str">
            <v>Ménages ayant accès à des centre sanitaires améliorés</v>
          </cell>
        </row>
        <row r="116">
          <cell r="C116" t="str">
            <v>Membres de ménage féminins sachant lire</v>
          </cell>
        </row>
        <row r="117">
          <cell r="C117" t="str">
            <v>Membres de ménage masculins sanchant lire</v>
          </cell>
        </row>
        <row r="118">
          <cell r="C118" t="str">
            <v>Rapport femmes-hommes entre 15 et 24 qui peuvent lire</v>
          </cell>
        </row>
        <row r="119">
          <cell r="C119" t="str">
            <v>Hommes entre 15 et 24 qui peuvent lire</v>
          </cell>
        </row>
        <row r="120">
          <cell r="C120" t="str">
            <v>Femmes entre 15 et 24 qui peuvent lire</v>
          </cell>
        </row>
        <row r="121">
          <cell r="C121" t="str">
            <v>Ménages ayant connu une saison de disette</v>
          </cell>
        </row>
        <row r="122">
          <cell r="C122" t="str">
            <v xml:space="preserve">Durée de la première saison de disette </v>
          </cell>
        </row>
        <row r="123">
          <cell r="C123" t="str">
            <v>Ménages ayant connu deux saisons de disette</v>
          </cell>
        </row>
        <row r="124">
          <cell r="C124" t="str">
            <v>Durée de la deuxième saison de disette</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frame - short"/>
      <sheetName val="Infra details"/>
      <sheetName val="Tableaux annexe 2"/>
      <sheetName val="pivot"/>
      <sheetName val="Data"/>
    </sheetNames>
    <sheetDataSet>
      <sheetData sheetId="0"/>
      <sheetData sheetId="1" refreshError="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m. Orçam. Comp. 1"/>
    </sheetNames>
    <sheetDataSet>
      <sheetData sheetId="0">
        <row r="5">
          <cell r="AC5" t="str">
            <v>Consultancies</v>
          </cell>
        </row>
        <row r="6">
          <cell r="AC6" t="str">
            <v>Technical Assistance</v>
          </cell>
        </row>
        <row r="7">
          <cell r="AC7" t="str">
            <v>Grants and Subsidies</v>
          </cell>
        </row>
        <row r="8">
          <cell r="AC8" t="str">
            <v>Goods, Services and Inputs</v>
          </cell>
        </row>
        <row r="9">
          <cell r="AC9" t="str">
            <v>Training, Workshops and Meetings</v>
          </cell>
        </row>
        <row r="10">
          <cell r="AC10" t="str">
            <v>Civil Works</v>
          </cell>
        </row>
        <row r="11">
          <cell r="AC11">
            <v>0</v>
          </cell>
        </row>
        <row r="12">
          <cell r="AC12">
            <v>0</v>
          </cell>
        </row>
        <row r="13">
          <cell r="AC13" t="str">
            <v>Salaries and Allowances</v>
          </cell>
        </row>
        <row r="14">
          <cell r="AC14" t="str">
            <v>Operating costs</v>
          </cell>
        </row>
        <row r="15">
          <cell r="AB15">
            <v>0</v>
          </cell>
        </row>
        <row r="16">
          <cell r="AB16">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row r="2">
          <cell r="A2">
            <v>39172</v>
          </cell>
          <cell r="D2" t="str">
            <v>PY1</v>
          </cell>
        </row>
        <row r="3">
          <cell r="A3">
            <v>39263</v>
          </cell>
          <cell r="D3" t="str">
            <v>PY2</v>
          </cell>
        </row>
        <row r="4">
          <cell r="A4">
            <v>39355</v>
          </cell>
          <cell r="D4" t="str">
            <v>PY3</v>
          </cell>
        </row>
        <row r="5">
          <cell r="A5">
            <v>39447</v>
          </cell>
          <cell r="D5" t="str">
            <v>PY4</v>
          </cell>
        </row>
        <row r="6">
          <cell r="D6" t="str">
            <v>PY5</v>
          </cell>
        </row>
        <row r="7">
          <cell r="D7" t="str">
            <v>PY6</v>
          </cell>
        </row>
        <row r="8">
          <cell r="D8" t="str">
            <v>PY7</v>
          </cell>
        </row>
        <row r="9">
          <cell r="D9" t="str">
            <v>PY8</v>
          </cell>
        </row>
        <row r="10">
          <cell r="D10" t="str">
            <v>PY9</v>
          </cell>
        </row>
        <row r="11">
          <cell r="D11" t="str">
            <v>PY10</v>
          </cell>
        </row>
      </sheetData>
      <sheetData sheetId="1" refreshError="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es"/>
      <sheetName val="Input-Output "/>
      <sheetName val="ECON costs"/>
      <sheetName val="ECON analysis"/>
      <sheetName val="Sensitivity Analysis"/>
      <sheetName val="Household model"/>
      <sheetName val="Model - Home garden "/>
      <sheetName val="Model -  Tree crop re-planting"/>
      <sheetName val="Model - Poultry"/>
      <sheetName val="Model - Commercial growers"/>
      <sheetName val="ECON - village water supply"/>
      <sheetName val="Household consumption abemama"/>
    </sheetNames>
    <sheetDataSet>
      <sheetData sheetId="0" refreshError="1">
        <row r="2">
          <cell r="E2">
            <v>0.94428706326723333</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P-2-Ap 1-Prices"/>
      <sheetName val="Att 2-Table 2.1 Tomato Budg (2)"/>
      <sheetName val="WP2-Ap 1-Inputs"/>
      <sheetName val="WP2-Ap 1-Outputs"/>
      <sheetName val="WP2-Ap 2-Tab2.1-Orange1ha"/>
      <sheetName val="WP2-Ap 2-Tab2.2-Rubber1ha"/>
      <sheetName val="WP2-Ap 2-Tab2.3-WRice1ha"/>
      <sheetName val="WP2-Ap 2-Tab2.4-SRice1ha"/>
      <sheetName val="Summary Prod Models"/>
      <sheetName val="WP2-Ap 3-Tab3.1-Orange SPM"/>
      <sheetName val="WP2-Ap 3-Tab3.2-Rubber SPM"/>
      <sheetName val="WP2-Ap 3-Tab3.3-Rice SPM"/>
      <sheetName val="WP2-Ap 3-Tab 3.4-Pig"/>
      <sheetName val="WP2-Ap 3-Tab3.5-PigFattening"/>
      <sheetName val="WP2-Ap 3-Tab 3.6-OrangeProces"/>
      <sheetName val="WP2-Ap 3-Tab 3.6.1-FarmContr"/>
      <sheetName val="WP2-Ap 3Tab 3.6.2-5-Market&amp;Tr"/>
      <sheetName val="WP2 Ap3 Tab3.7 RiceProcess"/>
      <sheetName val="WP2 Ap 3 Tab3.8 Slaughter"/>
      <sheetName val="WP2- Ap 3-Table 3.9-Irrigation"/>
      <sheetName val="WP2-Ap3-Table 3.10-Road"/>
      <sheetName val="Summary"/>
      <sheetName val="Summary ($)"/>
      <sheetName val="SummaryFinancial Results ($)"/>
      <sheetName val="Att 3-Table 3.3-Milk Proces (2)"/>
      <sheetName val="WP2-Ap 4-Tab4.1-VCM-Orange"/>
      <sheetName val="WP2-Ap 4-Tab4.2-VCM-Rubber"/>
      <sheetName val="WP2-Ap 4-Tab4.3-VCM-Rice"/>
      <sheetName val="WP2-Ap 4-Tab4.4-VCM-Pig"/>
      <sheetName val="Summary VCPM"/>
      <sheetName val="Summary VCPM2"/>
    </sheetNames>
    <sheetDataSet>
      <sheetData sheetId="0" refreshError="1">
        <row r="29">
          <cell r="F29">
            <v>1200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Goat's parameters WOP"/>
      <sheetName val="CB_DATA_"/>
      <sheetName val="Shadow prices"/>
      <sheetName val="Shed Model"/>
      <sheetName val="Model +15% inc fleece quality"/>
      <sheetName val="Model +15% fleece w +20% bale w"/>
      <sheetName val="Model +15% fleece w +20% ba (2)"/>
      <sheetName val="Model + 15% fleece qua and weig"/>
      <sheetName val="Model + 15% inc in fleece wt"/>
      <sheetName val="Model  +20kg bale weight"/>
      <sheetName val="Model  + 20kg bale weight"/>
      <sheetName val="Flock Calculation"/>
      <sheetName val="Model Wool 100"/>
      <sheetName val="Model Wool 40"/>
      <sheetName val="Model Wool 20 "/>
      <sheetName val="Model Mohair 100"/>
      <sheetName val="Model Mohair 40"/>
      <sheetName val="Model Mohair 20"/>
      <sheetName val="wool costs"/>
      <sheetName val="Dec shed membership by 15%"/>
      <sheetName val="Dec price by 15%"/>
      <sheetName val="Summary"/>
      <sheetName val="HH Wool 100 Mohair 100"/>
      <sheetName val="HH Wool 100 Mohair 40"/>
      <sheetName val="HH Wool 40 Mohair 20"/>
      <sheetName val="Sustainability"/>
      <sheetName val="Wool parameters (wop)"/>
      <sheetName val="PRICE LIST"/>
      <sheetName val="W&amp;M Association"/>
      <sheetName val="HHs features"/>
      <sheetName val="HHs Model Wool"/>
      <sheetName val="wool costs (2)"/>
      <sheetName val="Breeding Centers"/>
      <sheetName val="mohair costs "/>
      <sheetName val="Shed Model (2)"/>
      <sheetName val="New shed model"/>
      <sheetName val="Creation S.shed model (KG)"/>
      <sheetName val="Goat's parameters"/>
      <sheetName val="Breeding Center Quthing"/>
      <sheetName val="Breeding Center Quthing (Valor)"/>
      <sheetName val="Wool parameters"/>
      <sheetName val="Breeding center Mokhotlong"/>
      <sheetName val="Breeding Center Mokhotlong (va "/>
      <sheetName val="Operating S.shed model (KG)"/>
      <sheetName val="Creation S.shed model Phased"/>
      <sheetName val="Model +15% incre. fleece weight"/>
      <sheetName val="Sheet17"/>
      <sheetName val="Shed Costs by SSA"/>
      <sheetName val="Dec shed membership by 15% (2)"/>
      <sheetName val="Dec price by 15% (2)"/>
      <sheetName val="Summary (2)"/>
      <sheetName val="EWS"/>
      <sheetName val="EWS EC"/>
      <sheetName val="Models'summary"/>
      <sheetName val="Economic costs"/>
      <sheetName val="Ec Benefit and Phasing"/>
      <sheetName val="Ec Analysis"/>
      <sheetName val="EC AN Monte"/>
      <sheetName val="Phasing Table"/>
      <sheetName val="Sheet1"/>
    </sheetNames>
    <sheetDataSet>
      <sheetData sheetId="0" refreshError="1">
        <row r="27">
          <cell r="D27" t="str">
            <v>10.5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ow r="27">
          <cell r="D27">
            <v>26392.939125000001</v>
          </cell>
        </row>
      </sheetData>
      <sheetData sheetId="56" refreshError="1"/>
      <sheetData sheetId="57" refreshError="1"/>
      <sheetData sheetId="58" refreshError="1"/>
      <sheetData sheetId="59" refreshError="1"/>
      <sheetData sheetId="6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X27"/>
  <sheetViews>
    <sheetView showGridLines="0" showRowColHeaders="0" workbookViewId="0">
      <pane xSplit="5" ySplit="6" topLeftCell="X7" activePane="bottomRight" state="frozenSplit"/>
      <selection activeCell="E20" sqref="E20"/>
      <selection pane="topRight" activeCell="E20" sqref="E20"/>
      <selection pane="bottomLeft" activeCell="E20" sqref="E20"/>
      <selection pane="bottomRight" activeCell="E20" sqref="E20"/>
    </sheetView>
  </sheetViews>
  <sheetFormatPr defaultColWidth="8" defaultRowHeight="10.199999999999999" x14ac:dyDescent="0.35"/>
  <cols>
    <col min="1" max="1" width="0.41796875" style="63" customWidth="1"/>
    <col min="2" max="4" width="1.68359375" style="63" customWidth="1"/>
    <col min="5" max="5" width="61.68359375" style="63" customWidth="1"/>
    <col min="6" max="6" width="0.41796875" style="63" customWidth="1"/>
    <col min="7" max="7" width="10.26171875" style="64" customWidth="1"/>
    <col min="8" max="8" width="6.83984375" style="65" customWidth="1"/>
    <col min="9" max="9" width="11.15625" style="65" customWidth="1"/>
    <col min="10" max="12" width="12" style="65" customWidth="1"/>
    <col min="13" max="13" width="11.15625" style="65" customWidth="1"/>
    <col min="14" max="15" width="6.83984375" style="65" customWidth="1"/>
    <col min="16" max="16" width="12" style="65" customWidth="1"/>
    <col min="17" max="17" width="8.578125" style="64" customWidth="1"/>
    <col min="18" max="18" width="6.83984375" style="64" customWidth="1"/>
    <col min="19" max="19" width="6.83984375" style="65" customWidth="1"/>
    <col min="20" max="23" width="11.15625" style="65" customWidth="1"/>
    <col min="24" max="24" width="10.26171875" style="65" customWidth="1"/>
    <col min="25" max="26" width="6.83984375" style="65" customWidth="1"/>
    <col min="27" max="27" width="12" style="65" customWidth="1"/>
    <col min="28" max="28" width="8.578125" style="64" customWidth="1"/>
    <col min="29" max="29" width="10.26171875" style="64" customWidth="1"/>
    <col min="30" max="30" width="6.83984375" style="64" customWidth="1"/>
    <col min="31" max="31" width="36" style="64" customWidth="1"/>
    <col min="32" max="32" width="6.83984375" style="65" customWidth="1"/>
    <col min="33" max="36" width="10.26171875" style="65" customWidth="1"/>
    <col min="37" max="37" width="8.578125" style="65" customWidth="1"/>
    <col min="38" max="39" width="6.83984375" style="65" customWidth="1"/>
    <col min="40" max="40" width="10.26171875" style="65" customWidth="1"/>
    <col min="41" max="41" width="6.83984375" style="65" customWidth="1"/>
    <col min="42" max="45" width="8.578125" style="65" customWidth="1"/>
    <col min="46" max="48" width="6.83984375" style="65" customWidth="1"/>
    <col min="49" max="49" width="10.26171875" style="65" customWidth="1"/>
    <col min="50" max="50" width="6.83984375" style="65" customWidth="1"/>
    <col min="51" max="51" width="10.26171875" style="65" customWidth="1"/>
    <col min="52" max="53" width="11.15625" style="65" customWidth="1"/>
    <col min="54" max="54" width="10.26171875" style="65" customWidth="1"/>
    <col min="55" max="57" width="6.83984375" style="65" customWidth="1"/>
    <col min="58" max="58" width="11.15625" style="65" customWidth="1"/>
    <col min="59" max="59" width="6.83984375" style="65" customWidth="1"/>
    <col min="60" max="60" width="10.26171875" style="65" customWidth="1"/>
    <col min="61" max="62" width="11.15625" style="65" customWidth="1"/>
    <col min="63" max="64" width="10.26171875" style="65" customWidth="1"/>
    <col min="65" max="66" width="6.83984375" style="65" customWidth="1"/>
    <col min="67" max="67" width="11.15625" style="65" customWidth="1"/>
    <col min="68" max="68" width="6.83984375" style="65" customWidth="1"/>
    <col min="69" max="72" width="10.26171875" style="65" customWidth="1"/>
    <col min="73" max="75" width="6.83984375" style="65" customWidth="1"/>
    <col min="76" max="76" width="10.26171875" style="65" customWidth="1"/>
    <col min="77" max="256" width="8" style="66"/>
    <col min="257" max="257" width="0.41796875" style="66" customWidth="1"/>
    <col min="258" max="260" width="1.68359375" style="66" customWidth="1"/>
    <col min="261" max="261" width="61.68359375" style="66" customWidth="1"/>
    <col min="262" max="262" width="0.41796875" style="66" customWidth="1"/>
    <col min="263" max="263" width="10.26171875" style="66" customWidth="1"/>
    <col min="264" max="264" width="6.83984375" style="66" customWidth="1"/>
    <col min="265" max="265" width="11.15625" style="66" customWidth="1"/>
    <col min="266" max="268" width="12" style="66" customWidth="1"/>
    <col min="269" max="269" width="11.15625" style="66" customWidth="1"/>
    <col min="270" max="271" width="6.83984375" style="66" customWidth="1"/>
    <col min="272" max="272" width="12" style="66" customWidth="1"/>
    <col min="273" max="273" width="8.578125" style="66" customWidth="1"/>
    <col min="274" max="275" width="6.83984375" style="66" customWidth="1"/>
    <col min="276" max="279" width="11.15625" style="66" customWidth="1"/>
    <col min="280" max="280" width="10.26171875" style="66" customWidth="1"/>
    <col min="281" max="282" width="6.83984375" style="66" customWidth="1"/>
    <col min="283" max="283" width="12" style="66" customWidth="1"/>
    <col min="284" max="284" width="8.578125" style="66" customWidth="1"/>
    <col min="285" max="285" width="10.26171875" style="66" customWidth="1"/>
    <col min="286" max="286" width="6.83984375" style="66" customWidth="1"/>
    <col min="287" max="287" width="36" style="66" customWidth="1"/>
    <col min="288" max="288" width="6.83984375" style="66" customWidth="1"/>
    <col min="289" max="292" width="10.26171875" style="66" customWidth="1"/>
    <col min="293" max="293" width="8.578125" style="66" customWidth="1"/>
    <col min="294" max="295" width="6.83984375" style="66" customWidth="1"/>
    <col min="296" max="296" width="10.26171875" style="66" customWidth="1"/>
    <col min="297" max="297" width="6.83984375" style="66" customWidth="1"/>
    <col min="298" max="301" width="8.578125" style="66" customWidth="1"/>
    <col min="302" max="304" width="6.83984375" style="66" customWidth="1"/>
    <col min="305" max="305" width="10.26171875" style="66" customWidth="1"/>
    <col min="306" max="306" width="6.83984375" style="66" customWidth="1"/>
    <col min="307" max="307" width="10.26171875" style="66" customWidth="1"/>
    <col min="308" max="309" width="11.15625" style="66" customWidth="1"/>
    <col min="310" max="310" width="10.26171875" style="66" customWidth="1"/>
    <col min="311" max="313" width="6.83984375" style="66" customWidth="1"/>
    <col min="314" max="314" width="11.15625" style="66" customWidth="1"/>
    <col min="315" max="315" width="6.83984375" style="66" customWidth="1"/>
    <col min="316" max="316" width="10.26171875" style="66" customWidth="1"/>
    <col min="317" max="318" width="11.15625" style="66" customWidth="1"/>
    <col min="319" max="320" width="10.26171875" style="66" customWidth="1"/>
    <col min="321" max="322" width="6.83984375" style="66" customWidth="1"/>
    <col min="323" max="323" width="11.15625" style="66" customWidth="1"/>
    <col min="324" max="324" width="6.83984375" style="66" customWidth="1"/>
    <col min="325" max="328" width="10.26171875" style="66" customWidth="1"/>
    <col min="329" max="331" width="6.83984375" style="66" customWidth="1"/>
    <col min="332" max="332" width="10.26171875" style="66" customWidth="1"/>
    <col min="333" max="512" width="8" style="66"/>
    <col min="513" max="513" width="0.41796875" style="66" customWidth="1"/>
    <col min="514" max="516" width="1.68359375" style="66" customWidth="1"/>
    <col min="517" max="517" width="61.68359375" style="66" customWidth="1"/>
    <col min="518" max="518" width="0.41796875" style="66" customWidth="1"/>
    <col min="519" max="519" width="10.26171875" style="66" customWidth="1"/>
    <col min="520" max="520" width="6.83984375" style="66" customWidth="1"/>
    <col min="521" max="521" width="11.15625" style="66" customWidth="1"/>
    <col min="522" max="524" width="12" style="66" customWidth="1"/>
    <col min="525" max="525" width="11.15625" style="66" customWidth="1"/>
    <col min="526" max="527" width="6.83984375" style="66" customWidth="1"/>
    <col min="528" max="528" width="12" style="66" customWidth="1"/>
    <col min="529" max="529" width="8.578125" style="66" customWidth="1"/>
    <col min="530" max="531" width="6.83984375" style="66" customWidth="1"/>
    <col min="532" max="535" width="11.15625" style="66" customWidth="1"/>
    <col min="536" max="536" width="10.26171875" style="66" customWidth="1"/>
    <col min="537" max="538" width="6.83984375" style="66" customWidth="1"/>
    <col min="539" max="539" width="12" style="66" customWidth="1"/>
    <col min="540" max="540" width="8.578125" style="66" customWidth="1"/>
    <col min="541" max="541" width="10.26171875" style="66" customWidth="1"/>
    <col min="542" max="542" width="6.83984375" style="66" customWidth="1"/>
    <col min="543" max="543" width="36" style="66" customWidth="1"/>
    <col min="544" max="544" width="6.83984375" style="66" customWidth="1"/>
    <col min="545" max="548" width="10.26171875" style="66" customWidth="1"/>
    <col min="549" max="549" width="8.578125" style="66" customWidth="1"/>
    <col min="550" max="551" width="6.83984375" style="66" customWidth="1"/>
    <col min="552" max="552" width="10.26171875" style="66" customWidth="1"/>
    <col min="553" max="553" width="6.83984375" style="66" customWidth="1"/>
    <col min="554" max="557" width="8.578125" style="66" customWidth="1"/>
    <col min="558" max="560" width="6.83984375" style="66" customWidth="1"/>
    <col min="561" max="561" width="10.26171875" style="66" customWidth="1"/>
    <col min="562" max="562" width="6.83984375" style="66" customWidth="1"/>
    <col min="563" max="563" width="10.26171875" style="66" customWidth="1"/>
    <col min="564" max="565" width="11.15625" style="66" customWidth="1"/>
    <col min="566" max="566" width="10.26171875" style="66" customWidth="1"/>
    <col min="567" max="569" width="6.83984375" style="66" customWidth="1"/>
    <col min="570" max="570" width="11.15625" style="66" customWidth="1"/>
    <col min="571" max="571" width="6.83984375" style="66" customWidth="1"/>
    <col min="572" max="572" width="10.26171875" style="66" customWidth="1"/>
    <col min="573" max="574" width="11.15625" style="66" customWidth="1"/>
    <col min="575" max="576" width="10.26171875" style="66" customWidth="1"/>
    <col min="577" max="578" width="6.83984375" style="66" customWidth="1"/>
    <col min="579" max="579" width="11.15625" style="66" customWidth="1"/>
    <col min="580" max="580" width="6.83984375" style="66" customWidth="1"/>
    <col min="581" max="584" width="10.26171875" style="66" customWidth="1"/>
    <col min="585" max="587" width="6.83984375" style="66" customWidth="1"/>
    <col min="588" max="588" width="10.26171875" style="66" customWidth="1"/>
    <col min="589" max="768" width="8" style="66"/>
    <col min="769" max="769" width="0.41796875" style="66" customWidth="1"/>
    <col min="770" max="772" width="1.68359375" style="66" customWidth="1"/>
    <col min="773" max="773" width="61.68359375" style="66" customWidth="1"/>
    <col min="774" max="774" width="0.41796875" style="66" customWidth="1"/>
    <col min="775" max="775" width="10.26171875" style="66" customWidth="1"/>
    <col min="776" max="776" width="6.83984375" style="66" customWidth="1"/>
    <col min="777" max="777" width="11.15625" style="66" customWidth="1"/>
    <col min="778" max="780" width="12" style="66" customWidth="1"/>
    <col min="781" max="781" width="11.15625" style="66" customWidth="1"/>
    <col min="782" max="783" width="6.83984375" style="66" customWidth="1"/>
    <col min="784" max="784" width="12" style="66" customWidth="1"/>
    <col min="785" max="785" width="8.578125" style="66" customWidth="1"/>
    <col min="786" max="787" width="6.83984375" style="66" customWidth="1"/>
    <col min="788" max="791" width="11.15625" style="66" customWidth="1"/>
    <col min="792" max="792" width="10.26171875" style="66" customWidth="1"/>
    <col min="793" max="794" width="6.83984375" style="66" customWidth="1"/>
    <col min="795" max="795" width="12" style="66" customWidth="1"/>
    <col min="796" max="796" width="8.578125" style="66" customWidth="1"/>
    <col min="797" max="797" width="10.26171875" style="66" customWidth="1"/>
    <col min="798" max="798" width="6.83984375" style="66" customWidth="1"/>
    <col min="799" max="799" width="36" style="66" customWidth="1"/>
    <col min="800" max="800" width="6.83984375" style="66" customWidth="1"/>
    <col min="801" max="804" width="10.26171875" style="66" customWidth="1"/>
    <col min="805" max="805" width="8.578125" style="66" customWidth="1"/>
    <col min="806" max="807" width="6.83984375" style="66" customWidth="1"/>
    <col min="808" max="808" width="10.26171875" style="66" customWidth="1"/>
    <col min="809" max="809" width="6.83984375" style="66" customWidth="1"/>
    <col min="810" max="813" width="8.578125" style="66" customWidth="1"/>
    <col min="814" max="816" width="6.83984375" style="66" customWidth="1"/>
    <col min="817" max="817" width="10.26171875" style="66" customWidth="1"/>
    <col min="818" max="818" width="6.83984375" style="66" customWidth="1"/>
    <col min="819" max="819" width="10.26171875" style="66" customWidth="1"/>
    <col min="820" max="821" width="11.15625" style="66" customWidth="1"/>
    <col min="822" max="822" width="10.26171875" style="66" customWidth="1"/>
    <col min="823" max="825" width="6.83984375" style="66" customWidth="1"/>
    <col min="826" max="826" width="11.15625" style="66" customWidth="1"/>
    <col min="827" max="827" width="6.83984375" style="66" customWidth="1"/>
    <col min="828" max="828" width="10.26171875" style="66" customWidth="1"/>
    <col min="829" max="830" width="11.15625" style="66" customWidth="1"/>
    <col min="831" max="832" width="10.26171875" style="66" customWidth="1"/>
    <col min="833" max="834" width="6.83984375" style="66" customWidth="1"/>
    <col min="835" max="835" width="11.15625" style="66" customWidth="1"/>
    <col min="836" max="836" width="6.83984375" style="66" customWidth="1"/>
    <col min="837" max="840" width="10.26171875" style="66" customWidth="1"/>
    <col min="841" max="843" width="6.83984375" style="66" customWidth="1"/>
    <col min="844" max="844" width="10.26171875" style="66" customWidth="1"/>
    <col min="845" max="1024" width="8" style="66"/>
    <col min="1025" max="1025" width="0.41796875" style="66" customWidth="1"/>
    <col min="1026" max="1028" width="1.68359375" style="66" customWidth="1"/>
    <col min="1029" max="1029" width="61.68359375" style="66" customWidth="1"/>
    <col min="1030" max="1030" width="0.41796875" style="66" customWidth="1"/>
    <col min="1031" max="1031" width="10.26171875" style="66" customWidth="1"/>
    <col min="1032" max="1032" width="6.83984375" style="66" customWidth="1"/>
    <col min="1033" max="1033" width="11.15625" style="66" customWidth="1"/>
    <col min="1034" max="1036" width="12" style="66" customWidth="1"/>
    <col min="1037" max="1037" width="11.15625" style="66" customWidth="1"/>
    <col min="1038" max="1039" width="6.83984375" style="66" customWidth="1"/>
    <col min="1040" max="1040" width="12" style="66" customWidth="1"/>
    <col min="1041" max="1041" width="8.578125" style="66" customWidth="1"/>
    <col min="1042" max="1043" width="6.83984375" style="66" customWidth="1"/>
    <col min="1044" max="1047" width="11.15625" style="66" customWidth="1"/>
    <col min="1048" max="1048" width="10.26171875" style="66" customWidth="1"/>
    <col min="1049" max="1050" width="6.83984375" style="66" customWidth="1"/>
    <col min="1051" max="1051" width="12" style="66" customWidth="1"/>
    <col min="1052" max="1052" width="8.578125" style="66" customWidth="1"/>
    <col min="1053" max="1053" width="10.26171875" style="66" customWidth="1"/>
    <col min="1054" max="1054" width="6.83984375" style="66" customWidth="1"/>
    <col min="1055" max="1055" width="36" style="66" customWidth="1"/>
    <col min="1056" max="1056" width="6.83984375" style="66" customWidth="1"/>
    <col min="1057" max="1060" width="10.26171875" style="66" customWidth="1"/>
    <col min="1061" max="1061" width="8.578125" style="66" customWidth="1"/>
    <col min="1062" max="1063" width="6.83984375" style="66" customWidth="1"/>
    <col min="1064" max="1064" width="10.26171875" style="66" customWidth="1"/>
    <col min="1065" max="1065" width="6.83984375" style="66" customWidth="1"/>
    <col min="1066" max="1069" width="8.578125" style="66" customWidth="1"/>
    <col min="1070" max="1072" width="6.83984375" style="66" customWidth="1"/>
    <col min="1073" max="1073" width="10.26171875" style="66" customWidth="1"/>
    <col min="1074" max="1074" width="6.83984375" style="66" customWidth="1"/>
    <col min="1075" max="1075" width="10.26171875" style="66" customWidth="1"/>
    <col min="1076" max="1077" width="11.15625" style="66" customWidth="1"/>
    <col min="1078" max="1078" width="10.26171875" style="66" customWidth="1"/>
    <col min="1079" max="1081" width="6.83984375" style="66" customWidth="1"/>
    <col min="1082" max="1082" width="11.15625" style="66" customWidth="1"/>
    <col min="1083" max="1083" width="6.83984375" style="66" customWidth="1"/>
    <col min="1084" max="1084" width="10.26171875" style="66" customWidth="1"/>
    <col min="1085" max="1086" width="11.15625" style="66" customWidth="1"/>
    <col min="1087" max="1088" width="10.26171875" style="66" customWidth="1"/>
    <col min="1089" max="1090" width="6.83984375" style="66" customWidth="1"/>
    <col min="1091" max="1091" width="11.15625" style="66" customWidth="1"/>
    <col min="1092" max="1092" width="6.83984375" style="66" customWidth="1"/>
    <col min="1093" max="1096" width="10.26171875" style="66" customWidth="1"/>
    <col min="1097" max="1099" width="6.83984375" style="66" customWidth="1"/>
    <col min="1100" max="1100" width="10.26171875" style="66" customWidth="1"/>
    <col min="1101" max="1280" width="8" style="66"/>
    <col min="1281" max="1281" width="0.41796875" style="66" customWidth="1"/>
    <col min="1282" max="1284" width="1.68359375" style="66" customWidth="1"/>
    <col min="1285" max="1285" width="61.68359375" style="66" customWidth="1"/>
    <col min="1286" max="1286" width="0.41796875" style="66" customWidth="1"/>
    <col min="1287" max="1287" width="10.26171875" style="66" customWidth="1"/>
    <col min="1288" max="1288" width="6.83984375" style="66" customWidth="1"/>
    <col min="1289" max="1289" width="11.15625" style="66" customWidth="1"/>
    <col min="1290" max="1292" width="12" style="66" customWidth="1"/>
    <col min="1293" max="1293" width="11.15625" style="66" customWidth="1"/>
    <col min="1294" max="1295" width="6.83984375" style="66" customWidth="1"/>
    <col min="1296" max="1296" width="12" style="66" customWidth="1"/>
    <col min="1297" max="1297" width="8.578125" style="66" customWidth="1"/>
    <col min="1298" max="1299" width="6.83984375" style="66" customWidth="1"/>
    <col min="1300" max="1303" width="11.15625" style="66" customWidth="1"/>
    <col min="1304" max="1304" width="10.26171875" style="66" customWidth="1"/>
    <col min="1305" max="1306" width="6.83984375" style="66" customWidth="1"/>
    <col min="1307" max="1307" width="12" style="66" customWidth="1"/>
    <col min="1308" max="1308" width="8.578125" style="66" customWidth="1"/>
    <col min="1309" max="1309" width="10.26171875" style="66" customWidth="1"/>
    <col min="1310" max="1310" width="6.83984375" style="66" customWidth="1"/>
    <col min="1311" max="1311" width="36" style="66" customWidth="1"/>
    <col min="1312" max="1312" width="6.83984375" style="66" customWidth="1"/>
    <col min="1313" max="1316" width="10.26171875" style="66" customWidth="1"/>
    <col min="1317" max="1317" width="8.578125" style="66" customWidth="1"/>
    <col min="1318" max="1319" width="6.83984375" style="66" customWidth="1"/>
    <col min="1320" max="1320" width="10.26171875" style="66" customWidth="1"/>
    <col min="1321" max="1321" width="6.83984375" style="66" customWidth="1"/>
    <col min="1322" max="1325" width="8.578125" style="66" customWidth="1"/>
    <col min="1326" max="1328" width="6.83984375" style="66" customWidth="1"/>
    <col min="1329" max="1329" width="10.26171875" style="66" customWidth="1"/>
    <col min="1330" max="1330" width="6.83984375" style="66" customWidth="1"/>
    <col min="1331" max="1331" width="10.26171875" style="66" customWidth="1"/>
    <col min="1332" max="1333" width="11.15625" style="66" customWidth="1"/>
    <col min="1334" max="1334" width="10.26171875" style="66" customWidth="1"/>
    <col min="1335" max="1337" width="6.83984375" style="66" customWidth="1"/>
    <col min="1338" max="1338" width="11.15625" style="66" customWidth="1"/>
    <col min="1339" max="1339" width="6.83984375" style="66" customWidth="1"/>
    <col min="1340" max="1340" width="10.26171875" style="66" customWidth="1"/>
    <col min="1341" max="1342" width="11.15625" style="66" customWidth="1"/>
    <col min="1343" max="1344" width="10.26171875" style="66" customWidth="1"/>
    <col min="1345" max="1346" width="6.83984375" style="66" customWidth="1"/>
    <col min="1347" max="1347" width="11.15625" style="66" customWidth="1"/>
    <col min="1348" max="1348" width="6.83984375" style="66" customWidth="1"/>
    <col min="1349" max="1352" width="10.26171875" style="66" customWidth="1"/>
    <col min="1353" max="1355" width="6.83984375" style="66" customWidth="1"/>
    <col min="1356" max="1356" width="10.26171875" style="66" customWidth="1"/>
    <col min="1357" max="1536" width="8" style="66"/>
    <col min="1537" max="1537" width="0.41796875" style="66" customWidth="1"/>
    <col min="1538" max="1540" width="1.68359375" style="66" customWidth="1"/>
    <col min="1541" max="1541" width="61.68359375" style="66" customWidth="1"/>
    <col min="1542" max="1542" width="0.41796875" style="66" customWidth="1"/>
    <col min="1543" max="1543" width="10.26171875" style="66" customWidth="1"/>
    <col min="1544" max="1544" width="6.83984375" style="66" customWidth="1"/>
    <col min="1545" max="1545" width="11.15625" style="66" customWidth="1"/>
    <col min="1546" max="1548" width="12" style="66" customWidth="1"/>
    <col min="1549" max="1549" width="11.15625" style="66" customWidth="1"/>
    <col min="1550" max="1551" width="6.83984375" style="66" customWidth="1"/>
    <col min="1552" max="1552" width="12" style="66" customWidth="1"/>
    <col min="1553" max="1553" width="8.578125" style="66" customWidth="1"/>
    <col min="1554" max="1555" width="6.83984375" style="66" customWidth="1"/>
    <col min="1556" max="1559" width="11.15625" style="66" customWidth="1"/>
    <col min="1560" max="1560" width="10.26171875" style="66" customWidth="1"/>
    <col min="1561" max="1562" width="6.83984375" style="66" customWidth="1"/>
    <col min="1563" max="1563" width="12" style="66" customWidth="1"/>
    <col min="1564" max="1564" width="8.578125" style="66" customWidth="1"/>
    <col min="1565" max="1565" width="10.26171875" style="66" customWidth="1"/>
    <col min="1566" max="1566" width="6.83984375" style="66" customWidth="1"/>
    <col min="1567" max="1567" width="36" style="66" customWidth="1"/>
    <col min="1568" max="1568" width="6.83984375" style="66" customWidth="1"/>
    <col min="1569" max="1572" width="10.26171875" style="66" customWidth="1"/>
    <col min="1573" max="1573" width="8.578125" style="66" customWidth="1"/>
    <col min="1574" max="1575" width="6.83984375" style="66" customWidth="1"/>
    <col min="1576" max="1576" width="10.26171875" style="66" customWidth="1"/>
    <col min="1577" max="1577" width="6.83984375" style="66" customWidth="1"/>
    <col min="1578" max="1581" width="8.578125" style="66" customWidth="1"/>
    <col min="1582" max="1584" width="6.83984375" style="66" customWidth="1"/>
    <col min="1585" max="1585" width="10.26171875" style="66" customWidth="1"/>
    <col min="1586" max="1586" width="6.83984375" style="66" customWidth="1"/>
    <col min="1587" max="1587" width="10.26171875" style="66" customWidth="1"/>
    <col min="1588" max="1589" width="11.15625" style="66" customWidth="1"/>
    <col min="1590" max="1590" width="10.26171875" style="66" customWidth="1"/>
    <col min="1591" max="1593" width="6.83984375" style="66" customWidth="1"/>
    <col min="1594" max="1594" width="11.15625" style="66" customWidth="1"/>
    <col min="1595" max="1595" width="6.83984375" style="66" customWidth="1"/>
    <col min="1596" max="1596" width="10.26171875" style="66" customWidth="1"/>
    <col min="1597" max="1598" width="11.15625" style="66" customWidth="1"/>
    <col min="1599" max="1600" width="10.26171875" style="66" customWidth="1"/>
    <col min="1601" max="1602" width="6.83984375" style="66" customWidth="1"/>
    <col min="1603" max="1603" width="11.15625" style="66" customWidth="1"/>
    <col min="1604" max="1604" width="6.83984375" style="66" customWidth="1"/>
    <col min="1605" max="1608" width="10.26171875" style="66" customWidth="1"/>
    <col min="1609" max="1611" width="6.83984375" style="66" customWidth="1"/>
    <col min="1612" max="1612" width="10.26171875" style="66" customWidth="1"/>
    <col min="1613" max="1792" width="8" style="66"/>
    <col min="1793" max="1793" width="0.41796875" style="66" customWidth="1"/>
    <col min="1794" max="1796" width="1.68359375" style="66" customWidth="1"/>
    <col min="1797" max="1797" width="61.68359375" style="66" customWidth="1"/>
    <col min="1798" max="1798" width="0.41796875" style="66" customWidth="1"/>
    <col min="1799" max="1799" width="10.26171875" style="66" customWidth="1"/>
    <col min="1800" max="1800" width="6.83984375" style="66" customWidth="1"/>
    <col min="1801" max="1801" width="11.15625" style="66" customWidth="1"/>
    <col min="1802" max="1804" width="12" style="66" customWidth="1"/>
    <col min="1805" max="1805" width="11.15625" style="66" customWidth="1"/>
    <col min="1806" max="1807" width="6.83984375" style="66" customWidth="1"/>
    <col min="1808" max="1808" width="12" style="66" customWidth="1"/>
    <col min="1809" max="1809" width="8.578125" style="66" customWidth="1"/>
    <col min="1810" max="1811" width="6.83984375" style="66" customWidth="1"/>
    <col min="1812" max="1815" width="11.15625" style="66" customWidth="1"/>
    <col min="1816" max="1816" width="10.26171875" style="66" customWidth="1"/>
    <col min="1817" max="1818" width="6.83984375" style="66" customWidth="1"/>
    <col min="1819" max="1819" width="12" style="66" customWidth="1"/>
    <col min="1820" max="1820" width="8.578125" style="66" customWidth="1"/>
    <col min="1821" max="1821" width="10.26171875" style="66" customWidth="1"/>
    <col min="1822" max="1822" width="6.83984375" style="66" customWidth="1"/>
    <col min="1823" max="1823" width="36" style="66" customWidth="1"/>
    <col min="1824" max="1824" width="6.83984375" style="66" customWidth="1"/>
    <col min="1825" max="1828" width="10.26171875" style="66" customWidth="1"/>
    <col min="1829" max="1829" width="8.578125" style="66" customWidth="1"/>
    <col min="1830" max="1831" width="6.83984375" style="66" customWidth="1"/>
    <col min="1832" max="1832" width="10.26171875" style="66" customWidth="1"/>
    <col min="1833" max="1833" width="6.83984375" style="66" customWidth="1"/>
    <col min="1834" max="1837" width="8.578125" style="66" customWidth="1"/>
    <col min="1838" max="1840" width="6.83984375" style="66" customWidth="1"/>
    <col min="1841" max="1841" width="10.26171875" style="66" customWidth="1"/>
    <col min="1842" max="1842" width="6.83984375" style="66" customWidth="1"/>
    <col min="1843" max="1843" width="10.26171875" style="66" customWidth="1"/>
    <col min="1844" max="1845" width="11.15625" style="66" customWidth="1"/>
    <col min="1846" max="1846" width="10.26171875" style="66" customWidth="1"/>
    <col min="1847" max="1849" width="6.83984375" style="66" customWidth="1"/>
    <col min="1850" max="1850" width="11.15625" style="66" customWidth="1"/>
    <col min="1851" max="1851" width="6.83984375" style="66" customWidth="1"/>
    <col min="1852" max="1852" width="10.26171875" style="66" customWidth="1"/>
    <col min="1853" max="1854" width="11.15625" style="66" customWidth="1"/>
    <col min="1855" max="1856" width="10.26171875" style="66" customWidth="1"/>
    <col min="1857" max="1858" width="6.83984375" style="66" customWidth="1"/>
    <col min="1859" max="1859" width="11.15625" style="66" customWidth="1"/>
    <col min="1860" max="1860" width="6.83984375" style="66" customWidth="1"/>
    <col min="1861" max="1864" width="10.26171875" style="66" customWidth="1"/>
    <col min="1865" max="1867" width="6.83984375" style="66" customWidth="1"/>
    <col min="1868" max="1868" width="10.26171875" style="66" customWidth="1"/>
    <col min="1869" max="2048" width="8" style="66"/>
    <col min="2049" max="2049" width="0.41796875" style="66" customWidth="1"/>
    <col min="2050" max="2052" width="1.68359375" style="66" customWidth="1"/>
    <col min="2053" max="2053" width="61.68359375" style="66" customWidth="1"/>
    <col min="2054" max="2054" width="0.41796875" style="66" customWidth="1"/>
    <col min="2055" max="2055" width="10.26171875" style="66" customWidth="1"/>
    <col min="2056" max="2056" width="6.83984375" style="66" customWidth="1"/>
    <col min="2057" max="2057" width="11.15625" style="66" customWidth="1"/>
    <col min="2058" max="2060" width="12" style="66" customWidth="1"/>
    <col min="2061" max="2061" width="11.15625" style="66" customWidth="1"/>
    <col min="2062" max="2063" width="6.83984375" style="66" customWidth="1"/>
    <col min="2064" max="2064" width="12" style="66" customWidth="1"/>
    <col min="2065" max="2065" width="8.578125" style="66" customWidth="1"/>
    <col min="2066" max="2067" width="6.83984375" style="66" customWidth="1"/>
    <col min="2068" max="2071" width="11.15625" style="66" customWidth="1"/>
    <col min="2072" max="2072" width="10.26171875" style="66" customWidth="1"/>
    <col min="2073" max="2074" width="6.83984375" style="66" customWidth="1"/>
    <col min="2075" max="2075" width="12" style="66" customWidth="1"/>
    <col min="2076" max="2076" width="8.578125" style="66" customWidth="1"/>
    <col min="2077" max="2077" width="10.26171875" style="66" customWidth="1"/>
    <col min="2078" max="2078" width="6.83984375" style="66" customWidth="1"/>
    <col min="2079" max="2079" width="36" style="66" customWidth="1"/>
    <col min="2080" max="2080" width="6.83984375" style="66" customWidth="1"/>
    <col min="2081" max="2084" width="10.26171875" style="66" customWidth="1"/>
    <col min="2085" max="2085" width="8.578125" style="66" customWidth="1"/>
    <col min="2086" max="2087" width="6.83984375" style="66" customWidth="1"/>
    <col min="2088" max="2088" width="10.26171875" style="66" customWidth="1"/>
    <col min="2089" max="2089" width="6.83984375" style="66" customWidth="1"/>
    <col min="2090" max="2093" width="8.578125" style="66" customWidth="1"/>
    <col min="2094" max="2096" width="6.83984375" style="66" customWidth="1"/>
    <col min="2097" max="2097" width="10.26171875" style="66" customWidth="1"/>
    <col min="2098" max="2098" width="6.83984375" style="66" customWidth="1"/>
    <col min="2099" max="2099" width="10.26171875" style="66" customWidth="1"/>
    <col min="2100" max="2101" width="11.15625" style="66" customWidth="1"/>
    <col min="2102" max="2102" width="10.26171875" style="66" customWidth="1"/>
    <col min="2103" max="2105" width="6.83984375" style="66" customWidth="1"/>
    <col min="2106" max="2106" width="11.15625" style="66" customWidth="1"/>
    <col min="2107" max="2107" width="6.83984375" style="66" customWidth="1"/>
    <col min="2108" max="2108" width="10.26171875" style="66" customWidth="1"/>
    <col min="2109" max="2110" width="11.15625" style="66" customWidth="1"/>
    <col min="2111" max="2112" width="10.26171875" style="66" customWidth="1"/>
    <col min="2113" max="2114" width="6.83984375" style="66" customWidth="1"/>
    <col min="2115" max="2115" width="11.15625" style="66" customWidth="1"/>
    <col min="2116" max="2116" width="6.83984375" style="66" customWidth="1"/>
    <col min="2117" max="2120" width="10.26171875" style="66" customWidth="1"/>
    <col min="2121" max="2123" width="6.83984375" style="66" customWidth="1"/>
    <col min="2124" max="2124" width="10.26171875" style="66" customWidth="1"/>
    <col min="2125" max="2304" width="8" style="66"/>
    <col min="2305" max="2305" width="0.41796875" style="66" customWidth="1"/>
    <col min="2306" max="2308" width="1.68359375" style="66" customWidth="1"/>
    <col min="2309" max="2309" width="61.68359375" style="66" customWidth="1"/>
    <col min="2310" max="2310" width="0.41796875" style="66" customWidth="1"/>
    <col min="2311" max="2311" width="10.26171875" style="66" customWidth="1"/>
    <col min="2312" max="2312" width="6.83984375" style="66" customWidth="1"/>
    <col min="2313" max="2313" width="11.15625" style="66" customWidth="1"/>
    <col min="2314" max="2316" width="12" style="66" customWidth="1"/>
    <col min="2317" max="2317" width="11.15625" style="66" customWidth="1"/>
    <col min="2318" max="2319" width="6.83984375" style="66" customWidth="1"/>
    <col min="2320" max="2320" width="12" style="66" customWidth="1"/>
    <col min="2321" max="2321" width="8.578125" style="66" customWidth="1"/>
    <col min="2322" max="2323" width="6.83984375" style="66" customWidth="1"/>
    <col min="2324" max="2327" width="11.15625" style="66" customWidth="1"/>
    <col min="2328" max="2328" width="10.26171875" style="66" customWidth="1"/>
    <col min="2329" max="2330" width="6.83984375" style="66" customWidth="1"/>
    <col min="2331" max="2331" width="12" style="66" customWidth="1"/>
    <col min="2332" max="2332" width="8.578125" style="66" customWidth="1"/>
    <col min="2333" max="2333" width="10.26171875" style="66" customWidth="1"/>
    <col min="2334" max="2334" width="6.83984375" style="66" customWidth="1"/>
    <col min="2335" max="2335" width="36" style="66" customWidth="1"/>
    <col min="2336" max="2336" width="6.83984375" style="66" customWidth="1"/>
    <col min="2337" max="2340" width="10.26171875" style="66" customWidth="1"/>
    <col min="2341" max="2341" width="8.578125" style="66" customWidth="1"/>
    <col min="2342" max="2343" width="6.83984375" style="66" customWidth="1"/>
    <col min="2344" max="2344" width="10.26171875" style="66" customWidth="1"/>
    <col min="2345" max="2345" width="6.83984375" style="66" customWidth="1"/>
    <col min="2346" max="2349" width="8.578125" style="66" customWidth="1"/>
    <col min="2350" max="2352" width="6.83984375" style="66" customWidth="1"/>
    <col min="2353" max="2353" width="10.26171875" style="66" customWidth="1"/>
    <col min="2354" max="2354" width="6.83984375" style="66" customWidth="1"/>
    <col min="2355" max="2355" width="10.26171875" style="66" customWidth="1"/>
    <col min="2356" max="2357" width="11.15625" style="66" customWidth="1"/>
    <col min="2358" max="2358" width="10.26171875" style="66" customWidth="1"/>
    <col min="2359" max="2361" width="6.83984375" style="66" customWidth="1"/>
    <col min="2362" max="2362" width="11.15625" style="66" customWidth="1"/>
    <col min="2363" max="2363" width="6.83984375" style="66" customWidth="1"/>
    <col min="2364" max="2364" width="10.26171875" style="66" customWidth="1"/>
    <col min="2365" max="2366" width="11.15625" style="66" customWidth="1"/>
    <col min="2367" max="2368" width="10.26171875" style="66" customWidth="1"/>
    <col min="2369" max="2370" width="6.83984375" style="66" customWidth="1"/>
    <col min="2371" max="2371" width="11.15625" style="66" customWidth="1"/>
    <col min="2372" max="2372" width="6.83984375" style="66" customWidth="1"/>
    <col min="2373" max="2376" width="10.26171875" style="66" customWidth="1"/>
    <col min="2377" max="2379" width="6.83984375" style="66" customWidth="1"/>
    <col min="2380" max="2380" width="10.26171875" style="66" customWidth="1"/>
    <col min="2381" max="2560" width="8" style="66"/>
    <col min="2561" max="2561" width="0.41796875" style="66" customWidth="1"/>
    <col min="2562" max="2564" width="1.68359375" style="66" customWidth="1"/>
    <col min="2565" max="2565" width="61.68359375" style="66" customWidth="1"/>
    <col min="2566" max="2566" width="0.41796875" style="66" customWidth="1"/>
    <col min="2567" max="2567" width="10.26171875" style="66" customWidth="1"/>
    <col min="2568" max="2568" width="6.83984375" style="66" customWidth="1"/>
    <col min="2569" max="2569" width="11.15625" style="66" customWidth="1"/>
    <col min="2570" max="2572" width="12" style="66" customWidth="1"/>
    <col min="2573" max="2573" width="11.15625" style="66" customWidth="1"/>
    <col min="2574" max="2575" width="6.83984375" style="66" customWidth="1"/>
    <col min="2576" max="2576" width="12" style="66" customWidth="1"/>
    <col min="2577" max="2577" width="8.578125" style="66" customWidth="1"/>
    <col min="2578" max="2579" width="6.83984375" style="66" customWidth="1"/>
    <col min="2580" max="2583" width="11.15625" style="66" customWidth="1"/>
    <col min="2584" max="2584" width="10.26171875" style="66" customWidth="1"/>
    <col min="2585" max="2586" width="6.83984375" style="66" customWidth="1"/>
    <col min="2587" max="2587" width="12" style="66" customWidth="1"/>
    <col min="2588" max="2588" width="8.578125" style="66" customWidth="1"/>
    <col min="2589" max="2589" width="10.26171875" style="66" customWidth="1"/>
    <col min="2590" max="2590" width="6.83984375" style="66" customWidth="1"/>
    <col min="2591" max="2591" width="36" style="66" customWidth="1"/>
    <col min="2592" max="2592" width="6.83984375" style="66" customWidth="1"/>
    <col min="2593" max="2596" width="10.26171875" style="66" customWidth="1"/>
    <col min="2597" max="2597" width="8.578125" style="66" customWidth="1"/>
    <col min="2598" max="2599" width="6.83984375" style="66" customWidth="1"/>
    <col min="2600" max="2600" width="10.26171875" style="66" customWidth="1"/>
    <col min="2601" max="2601" width="6.83984375" style="66" customWidth="1"/>
    <col min="2602" max="2605" width="8.578125" style="66" customWidth="1"/>
    <col min="2606" max="2608" width="6.83984375" style="66" customWidth="1"/>
    <col min="2609" max="2609" width="10.26171875" style="66" customWidth="1"/>
    <col min="2610" max="2610" width="6.83984375" style="66" customWidth="1"/>
    <col min="2611" max="2611" width="10.26171875" style="66" customWidth="1"/>
    <col min="2612" max="2613" width="11.15625" style="66" customWidth="1"/>
    <col min="2614" max="2614" width="10.26171875" style="66" customWidth="1"/>
    <col min="2615" max="2617" width="6.83984375" style="66" customWidth="1"/>
    <col min="2618" max="2618" width="11.15625" style="66" customWidth="1"/>
    <col min="2619" max="2619" width="6.83984375" style="66" customWidth="1"/>
    <col min="2620" max="2620" width="10.26171875" style="66" customWidth="1"/>
    <col min="2621" max="2622" width="11.15625" style="66" customWidth="1"/>
    <col min="2623" max="2624" width="10.26171875" style="66" customWidth="1"/>
    <col min="2625" max="2626" width="6.83984375" style="66" customWidth="1"/>
    <col min="2627" max="2627" width="11.15625" style="66" customWidth="1"/>
    <col min="2628" max="2628" width="6.83984375" style="66" customWidth="1"/>
    <col min="2629" max="2632" width="10.26171875" style="66" customWidth="1"/>
    <col min="2633" max="2635" width="6.83984375" style="66" customWidth="1"/>
    <col min="2636" max="2636" width="10.26171875" style="66" customWidth="1"/>
    <col min="2637" max="2816" width="8" style="66"/>
    <col min="2817" max="2817" width="0.41796875" style="66" customWidth="1"/>
    <col min="2818" max="2820" width="1.68359375" style="66" customWidth="1"/>
    <col min="2821" max="2821" width="61.68359375" style="66" customWidth="1"/>
    <col min="2822" max="2822" width="0.41796875" style="66" customWidth="1"/>
    <col min="2823" max="2823" width="10.26171875" style="66" customWidth="1"/>
    <col min="2824" max="2824" width="6.83984375" style="66" customWidth="1"/>
    <col min="2825" max="2825" width="11.15625" style="66" customWidth="1"/>
    <col min="2826" max="2828" width="12" style="66" customWidth="1"/>
    <col min="2829" max="2829" width="11.15625" style="66" customWidth="1"/>
    <col min="2830" max="2831" width="6.83984375" style="66" customWidth="1"/>
    <col min="2832" max="2832" width="12" style="66" customWidth="1"/>
    <col min="2833" max="2833" width="8.578125" style="66" customWidth="1"/>
    <col min="2834" max="2835" width="6.83984375" style="66" customWidth="1"/>
    <col min="2836" max="2839" width="11.15625" style="66" customWidth="1"/>
    <col min="2840" max="2840" width="10.26171875" style="66" customWidth="1"/>
    <col min="2841" max="2842" width="6.83984375" style="66" customWidth="1"/>
    <col min="2843" max="2843" width="12" style="66" customWidth="1"/>
    <col min="2844" max="2844" width="8.578125" style="66" customWidth="1"/>
    <col min="2845" max="2845" width="10.26171875" style="66" customWidth="1"/>
    <col min="2846" max="2846" width="6.83984375" style="66" customWidth="1"/>
    <col min="2847" max="2847" width="36" style="66" customWidth="1"/>
    <col min="2848" max="2848" width="6.83984375" style="66" customWidth="1"/>
    <col min="2849" max="2852" width="10.26171875" style="66" customWidth="1"/>
    <col min="2853" max="2853" width="8.578125" style="66" customWidth="1"/>
    <col min="2854" max="2855" width="6.83984375" style="66" customWidth="1"/>
    <col min="2856" max="2856" width="10.26171875" style="66" customWidth="1"/>
    <col min="2857" max="2857" width="6.83984375" style="66" customWidth="1"/>
    <col min="2858" max="2861" width="8.578125" style="66" customWidth="1"/>
    <col min="2862" max="2864" width="6.83984375" style="66" customWidth="1"/>
    <col min="2865" max="2865" width="10.26171875" style="66" customWidth="1"/>
    <col min="2866" max="2866" width="6.83984375" style="66" customWidth="1"/>
    <col min="2867" max="2867" width="10.26171875" style="66" customWidth="1"/>
    <col min="2868" max="2869" width="11.15625" style="66" customWidth="1"/>
    <col min="2870" max="2870" width="10.26171875" style="66" customWidth="1"/>
    <col min="2871" max="2873" width="6.83984375" style="66" customWidth="1"/>
    <col min="2874" max="2874" width="11.15625" style="66" customWidth="1"/>
    <col min="2875" max="2875" width="6.83984375" style="66" customWidth="1"/>
    <col min="2876" max="2876" width="10.26171875" style="66" customWidth="1"/>
    <col min="2877" max="2878" width="11.15625" style="66" customWidth="1"/>
    <col min="2879" max="2880" width="10.26171875" style="66" customWidth="1"/>
    <col min="2881" max="2882" width="6.83984375" style="66" customWidth="1"/>
    <col min="2883" max="2883" width="11.15625" style="66" customWidth="1"/>
    <col min="2884" max="2884" width="6.83984375" style="66" customWidth="1"/>
    <col min="2885" max="2888" width="10.26171875" style="66" customWidth="1"/>
    <col min="2889" max="2891" width="6.83984375" style="66" customWidth="1"/>
    <col min="2892" max="2892" width="10.26171875" style="66" customWidth="1"/>
    <col min="2893" max="3072" width="8" style="66"/>
    <col min="3073" max="3073" width="0.41796875" style="66" customWidth="1"/>
    <col min="3074" max="3076" width="1.68359375" style="66" customWidth="1"/>
    <col min="3077" max="3077" width="61.68359375" style="66" customWidth="1"/>
    <col min="3078" max="3078" width="0.41796875" style="66" customWidth="1"/>
    <col min="3079" max="3079" width="10.26171875" style="66" customWidth="1"/>
    <col min="3080" max="3080" width="6.83984375" style="66" customWidth="1"/>
    <col min="3081" max="3081" width="11.15625" style="66" customWidth="1"/>
    <col min="3082" max="3084" width="12" style="66" customWidth="1"/>
    <col min="3085" max="3085" width="11.15625" style="66" customWidth="1"/>
    <col min="3086" max="3087" width="6.83984375" style="66" customWidth="1"/>
    <col min="3088" max="3088" width="12" style="66" customWidth="1"/>
    <col min="3089" max="3089" width="8.578125" style="66" customWidth="1"/>
    <col min="3090" max="3091" width="6.83984375" style="66" customWidth="1"/>
    <col min="3092" max="3095" width="11.15625" style="66" customWidth="1"/>
    <col min="3096" max="3096" width="10.26171875" style="66" customWidth="1"/>
    <col min="3097" max="3098" width="6.83984375" style="66" customWidth="1"/>
    <col min="3099" max="3099" width="12" style="66" customWidth="1"/>
    <col min="3100" max="3100" width="8.578125" style="66" customWidth="1"/>
    <col min="3101" max="3101" width="10.26171875" style="66" customWidth="1"/>
    <col min="3102" max="3102" width="6.83984375" style="66" customWidth="1"/>
    <col min="3103" max="3103" width="36" style="66" customWidth="1"/>
    <col min="3104" max="3104" width="6.83984375" style="66" customWidth="1"/>
    <col min="3105" max="3108" width="10.26171875" style="66" customWidth="1"/>
    <col min="3109" max="3109" width="8.578125" style="66" customWidth="1"/>
    <col min="3110" max="3111" width="6.83984375" style="66" customWidth="1"/>
    <col min="3112" max="3112" width="10.26171875" style="66" customWidth="1"/>
    <col min="3113" max="3113" width="6.83984375" style="66" customWidth="1"/>
    <col min="3114" max="3117" width="8.578125" style="66" customWidth="1"/>
    <col min="3118" max="3120" width="6.83984375" style="66" customWidth="1"/>
    <col min="3121" max="3121" width="10.26171875" style="66" customWidth="1"/>
    <col min="3122" max="3122" width="6.83984375" style="66" customWidth="1"/>
    <col min="3123" max="3123" width="10.26171875" style="66" customWidth="1"/>
    <col min="3124" max="3125" width="11.15625" style="66" customWidth="1"/>
    <col min="3126" max="3126" width="10.26171875" style="66" customWidth="1"/>
    <col min="3127" max="3129" width="6.83984375" style="66" customWidth="1"/>
    <col min="3130" max="3130" width="11.15625" style="66" customWidth="1"/>
    <col min="3131" max="3131" width="6.83984375" style="66" customWidth="1"/>
    <col min="3132" max="3132" width="10.26171875" style="66" customWidth="1"/>
    <col min="3133" max="3134" width="11.15625" style="66" customWidth="1"/>
    <col min="3135" max="3136" width="10.26171875" style="66" customWidth="1"/>
    <col min="3137" max="3138" width="6.83984375" style="66" customWidth="1"/>
    <col min="3139" max="3139" width="11.15625" style="66" customWidth="1"/>
    <col min="3140" max="3140" width="6.83984375" style="66" customWidth="1"/>
    <col min="3141" max="3144" width="10.26171875" style="66" customWidth="1"/>
    <col min="3145" max="3147" width="6.83984375" style="66" customWidth="1"/>
    <col min="3148" max="3148" width="10.26171875" style="66" customWidth="1"/>
    <col min="3149" max="3328" width="8" style="66"/>
    <col min="3329" max="3329" width="0.41796875" style="66" customWidth="1"/>
    <col min="3330" max="3332" width="1.68359375" style="66" customWidth="1"/>
    <col min="3333" max="3333" width="61.68359375" style="66" customWidth="1"/>
    <col min="3334" max="3334" width="0.41796875" style="66" customWidth="1"/>
    <col min="3335" max="3335" width="10.26171875" style="66" customWidth="1"/>
    <col min="3336" max="3336" width="6.83984375" style="66" customWidth="1"/>
    <col min="3337" max="3337" width="11.15625" style="66" customWidth="1"/>
    <col min="3338" max="3340" width="12" style="66" customWidth="1"/>
    <col min="3341" max="3341" width="11.15625" style="66" customWidth="1"/>
    <col min="3342" max="3343" width="6.83984375" style="66" customWidth="1"/>
    <col min="3344" max="3344" width="12" style="66" customWidth="1"/>
    <col min="3345" max="3345" width="8.578125" style="66" customWidth="1"/>
    <col min="3346" max="3347" width="6.83984375" style="66" customWidth="1"/>
    <col min="3348" max="3351" width="11.15625" style="66" customWidth="1"/>
    <col min="3352" max="3352" width="10.26171875" style="66" customWidth="1"/>
    <col min="3353" max="3354" width="6.83984375" style="66" customWidth="1"/>
    <col min="3355" max="3355" width="12" style="66" customWidth="1"/>
    <col min="3356" max="3356" width="8.578125" style="66" customWidth="1"/>
    <col min="3357" max="3357" width="10.26171875" style="66" customWidth="1"/>
    <col min="3358" max="3358" width="6.83984375" style="66" customWidth="1"/>
    <col min="3359" max="3359" width="36" style="66" customWidth="1"/>
    <col min="3360" max="3360" width="6.83984375" style="66" customWidth="1"/>
    <col min="3361" max="3364" width="10.26171875" style="66" customWidth="1"/>
    <col min="3365" max="3365" width="8.578125" style="66" customWidth="1"/>
    <col min="3366" max="3367" width="6.83984375" style="66" customWidth="1"/>
    <col min="3368" max="3368" width="10.26171875" style="66" customWidth="1"/>
    <col min="3369" max="3369" width="6.83984375" style="66" customWidth="1"/>
    <col min="3370" max="3373" width="8.578125" style="66" customWidth="1"/>
    <col min="3374" max="3376" width="6.83984375" style="66" customWidth="1"/>
    <col min="3377" max="3377" width="10.26171875" style="66" customWidth="1"/>
    <col min="3378" max="3378" width="6.83984375" style="66" customWidth="1"/>
    <col min="3379" max="3379" width="10.26171875" style="66" customWidth="1"/>
    <col min="3380" max="3381" width="11.15625" style="66" customWidth="1"/>
    <col min="3382" max="3382" width="10.26171875" style="66" customWidth="1"/>
    <col min="3383" max="3385" width="6.83984375" style="66" customWidth="1"/>
    <col min="3386" max="3386" width="11.15625" style="66" customWidth="1"/>
    <col min="3387" max="3387" width="6.83984375" style="66" customWidth="1"/>
    <col min="3388" max="3388" width="10.26171875" style="66" customWidth="1"/>
    <col min="3389" max="3390" width="11.15625" style="66" customWidth="1"/>
    <col min="3391" max="3392" width="10.26171875" style="66" customWidth="1"/>
    <col min="3393" max="3394" width="6.83984375" style="66" customWidth="1"/>
    <col min="3395" max="3395" width="11.15625" style="66" customWidth="1"/>
    <col min="3396" max="3396" width="6.83984375" style="66" customWidth="1"/>
    <col min="3397" max="3400" width="10.26171875" style="66" customWidth="1"/>
    <col min="3401" max="3403" width="6.83984375" style="66" customWidth="1"/>
    <col min="3404" max="3404" width="10.26171875" style="66" customWidth="1"/>
    <col min="3405" max="3584" width="8" style="66"/>
    <col min="3585" max="3585" width="0.41796875" style="66" customWidth="1"/>
    <col min="3586" max="3588" width="1.68359375" style="66" customWidth="1"/>
    <col min="3589" max="3589" width="61.68359375" style="66" customWidth="1"/>
    <col min="3590" max="3590" width="0.41796875" style="66" customWidth="1"/>
    <col min="3591" max="3591" width="10.26171875" style="66" customWidth="1"/>
    <col min="3592" max="3592" width="6.83984375" style="66" customWidth="1"/>
    <col min="3593" max="3593" width="11.15625" style="66" customWidth="1"/>
    <col min="3594" max="3596" width="12" style="66" customWidth="1"/>
    <col min="3597" max="3597" width="11.15625" style="66" customWidth="1"/>
    <col min="3598" max="3599" width="6.83984375" style="66" customWidth="1"/>
    <col min="3600" max="3600" width="12" style="66" customWidth="1"/>
    <col min="3601" max="3601" width="8.578125" style="66" customWidth="1"/>
    <col min="3602" max="3603" width="6.83984375" style="66" customWidth="1"/>
    <col min="3604" max="3607" width="11.15625" style="66" customWidth="1"/>
    <col min="3608" max="3608" width="10.26171875" style="66" customWidth="1"/>
    <col min="3609" max="3610" width="6.83984375" style="66" customWidth="1"/>
    <col min="3611" max="3611" width="12" style="66" customWidth="1"/>
    <col min="3612" max="3612" width="8.578125" style="66" customWidth="1"/>
    <col min="3613" max="3613" width="10.26171875" style="66" customWidth="1"/>
    <col min="3614" max="3614" width="6.83984375" style="66" customWidth="1"/>
    <col min="3615" max="3615" width="36" style="66" customWidth="1"/>
    <col min="3616" max="3616" width="6.83984375" style="66" customWidth="1"/>
    <col min="3617" max="3620" width="10.26171875" style="66" customWidth="1"/>
    <col min="3621" max="3621" width="8.578125" style="66" customWidth="1"/>
    <col min="3622" max="3623" width="6.83984375" style="66" customWidth="1"/>
    <col min="3624" max="3624" width="10.26171875" style="66" customWidth="1"/>
    <col min="3625" max="3625" width="6.83984375" style="66" customWidth="1"/>
    <col min="3626" max="3629" width="8.578125" style="66" customWidth="1"/>
    <col min="3630" max="3632" width="6.83984375" style="66" customWidth="1"/>
    <col min="3633" max="3633" width="10.26171875" style="66" customWidth="1"/>
    <col min="3634" max="3634" width="6.83984375" style="66" customWidth="1"/>
    <col min="3635" max="3635" width="10.26171875" style="66" customWidth="1"/>
    <col min="3636" max="3637" width="11.15625" style="66" customWidth="1"/>
    <col min="3638" max="3638" width="10.26171875" style="66" customWidth="1"/>
    <col min="3639" max="3641" width="6.83984375" style="66" customWidth="1"/>
    <col min="3642" max="3642" width="11.15625" style="66" customWidth="1"/>
    <col min="3643" max="3643" width="6.83984375" style="66" customWidth="1"/>
    <col min="3644" max="3644" width="10.26171875" style="66" customWidth="1"/>
    <col min="3645" max="3646" width="11.15625" style="66" customWidth="1"/>
    <col min="3647" max="3648" width="10.26171875" style="66" customWidth="1"/>
    <col min="3649" max="3650" width="6.83984375" style="66" customWidth="1"/>
    <col min="3651" max="3651" width="11.15625" style="66" customWidth="1"/>
    <col min="3652" max="3652" width="6.83984375" style="66" customWidth="1"/>
    <col min="3653" max="3656" width="10.26171875" style="66" customWidth="1"/>
    <col min="3657" max="3659" width="6.83984375" style="66" customWidth="1"/>
    <col min="3660" max="3660" width="10.26171875" style="66" customWidth="1"/>
    <col min="3661" max="3840" width="8" style="66"/>
    <col min="3841" max="3841" width="0.41796875" style="66" customWidth="1"/>
    <col min="3842" max="3844" width="1.68359375" style="66" customWidth="1"/>
    <col min="3845" max="3845" width="61.68359375" style="66" customWidth="1"/>
    <col min="3846" max="3846" width="0.41796875" style="66" customWidth="1"/>
    <col min="3847" max="3847" width="10.26171875" style="66" customWidth="1"/>
    <col min="3848" max="3848" width="6.83984375" style="66" customWidth="1"/>
    <col min="3849" max="3849" width="11.15625" style="66" customWidth="1"/>
    <col min="3850" max="3852" width="12" style="66" customWidth="1"/>
    <col min="3853" max="3853" width="11.15625" style="66" customWidth="1"/>
    <col min="3854" max="3855" width="6.83984375" style="66" customWidth="1"/>
    <col min="3856" max="3856" width="12" style="66" customWidth="1"/>
    <col min="3857" max="3857" width="8.578125" style="66" customWidth="1"/>
    <col min="3858" max="3859" width="6.83984375" style="66" customWidth="1"/>
    <col min="3860" max="3863" width="11.15625" style="66" customWidth="1"/>
    <col min="3864" max="3864" width="10.26171875" style="66" customWidth="1"/>
    <col min="3865" max="3866" width="6.83984375" style="66" customWidth="1"/>
    <col min="3867" max="3867" width="12" style="66" customWidth="1"/>
    <col min="3868" max="3868" width="8.578125" style="66" customWidth="1"/>
    <col min="3869" max="3869" width="10.26171875" style="66" customWidth="1"/>
    <col min="3870" max="3870" width="6.83984375" style="66" customWidth="1"/>
    <col min="3871" max="3871" width="36" style="66" customWidth="1"/>
    <col min="3872" max="3872" width="6.83984375" style="66" customWidth="1"/>
    <col min="3873" max="3876" width="10.26171875" style="66" customWidth="1"/>
    <col min="3877" max="3877" width="8.578125" style="66" customWidth="1"/>
    <col min="3878" max="3879" width="6.83984375" style="66" customWidth="1"/>
    <col min="3880" max="3880" width="10.26171875" style="66" customWidth="1"/>
    <col min="3881" max="3881" width="6.83984375" style="66" customWidth="1"/>
    <col min="3882" max="3885" width="8.578125" style="66" customWidth="1"/>
    <col min="3886" max="3888" width="6.83984375" style="66" customWidth="1"/>
    <col min="3889" max="3889" width="10.26171875" style="66" customWidth="1"/>
    <col min="3890" max="3890" width="6.83984375" style="66" customWidth="1"/>
    <col min="3891" max="3891" width="10.26171875" style="66" customWidth="1"/>
    <col min="3892" max="3893" width="11.15625" style="66" customWidth="1"/>
    <col min="3894" max="3894" width="10.26171875" style="66" customWidth="1"/>
    <col min="3895" max="3897" width="6.83984375" style="66" customWidth="1"/>
    <col min="3898" max="3898" width="11.15625" style="66" customWidth="1"/>
    <col min="3899" max="3899" width="6.83984375" style="66" customWidth="1"/>
    <col min="3900" max="3900" width="10.26171875" style="66" customWidth="1"/>
    <col min="3901" max="3902" width="11.15625" style="66" customWidth="1"/>
    <col min="3903" max="3904" width="10.26171875" style="66" customWidth="1"/>
    <col min="3905" max="3906" width="6.83984375" style="66" customWidth="1"/>
    <col min="3907" max="3907" width="11.15625" style="66" customWidth="1"/>
    <col min="3908" max="3908" width="6.83984375" style="66" customWidth="1"/>
    <col min="3909" max="3912" width="10.26171875" style="66" customWidth="1"/>
    <col min="3913" max="3915" width="6.83984375" style="66" customWidth="1"/>
    <col min="3916" max="3916" width="10.26171875" style="66" customWidth="1"/>
    <col min="3917" max="4096" width="8" style="66"/>
    <col min="4097" max="4097" width="0.41796875" style="66" customWidth="1"/>
    <col min="4098" max="4100" width="1.68359375" style="66" customWidth="1"/>
    <col min="4101" max="4101" width="61.68359375" style="66" customWidth="1"/>
    <col min="4102" max="4102" width="0.41796875" style="66" customWidth="1"/>
    <col min="4103" max="4103" width="10.26171875" style="66" customWidth="1"/>
    <col min="4104" max="4104" width="6.83984375" style="66" customWidth="1"/>
    <col min="4105" max="4105" width="11.15625" style="66" customWidth="1"/>
    <col min="4106" max="4108" width="12" style="66" customWidth="1"/>
    <col min="4109" max="4109" width="11.15625" style="66" customWidth="1"/>
    <col min="4110" max="4111" width="6.83984375" style="66" customWidth="1"/>
    <col min="4112" max="4112" width="12" style="66" customWidth="1"/>
    <col min="4113" max="4113" width="8.578125" style="66" customWidth="1"/>
    <col min="4114" max="4115" width="6.83984375" style="66" customWidth="1"/>
    <col min="4116" max="4119" width="11.15625" style="66" customWidth="1"/>
    <col min="4120" max="4120" width="10.26171875" style="66" customWidth="1"/>
    <col min="4121" max="4122" width="6.83984375" style="66" customWidth="1"/>
    <col min="4123" max="4123" width="12" style="66" customWidth="1"/>
    <col min="4124" max="4124" width="8.578125" style="66" customWidth="1"/>
    <col min="4125" max="4125" width="10.26171875" style="66" customWidth="1"/>
    <col min="4126" max="4126" width="6.83984375" style="66" customWidth="1"/>
    <col min="4127" max="4127" width="36" style="66" customWidth="1"/>
    <col min="4128" max="4128" width="6.83984375" style="66" customWidth="1"/>
    <col min="4129" max="4132" width="10.26171875" style="66" customWidth="1"/>
    <col min="4133" max="4133" width="8.578125" style="66" customWidth="1"/>
    <col min="4134" max="4135" width="6.83984375" style="66" customWidth="1"/>
    <col min="4136" max="4136" width="10.26171875" style="66" customWidth="1"/>
    <col min="4137" max="4137" width="6.83984375" style="66" customWidth="1"/>
    <col min="4138" max="4141" width="8.578125" style="66" customWidth="1"/>
    <col min="4142" max="4144" width="6.83984375" style="66" customWidth="1"/>
    <col min="4145" max="4145" width="10.26171875" style="66" customWidth="1"/>
    <col min="4146" max="4146" width="6.83984375" style="66" customWidth="1"/>
    <col min="4147" max="4147" width="10.26171875" style="66" customWidth="1"/>
    <col min="4148" max="4149" width="11.15625" style="66" customWidth="1"/>
    <col min="4150" max="4150" width="10.26171875" style="66" customWidth="1"/>
    <col min="4151" max="4153" width="6.83984375" style="66" customWidth="1"/>
    <col min="4154" max="4154" width="11.15625" style="66" customWidth="1"/>
    <col min="4155" max="4155" width="6.83984375" style="66" customWidth="1"/>
    <col min="4156" max="4156" width="10.26171875" style="66" customWidth="1"/>
    <col min="4157" max="4158" width="11.15625" style="66" customWidth="1"/>
    <col min="4159" max="4160" width="10.26171875" style="66" customWidth="1"/>
    <col min="4161" max="4162" width="6.83984375" style="66" customWidth="1"/>
    <col min="4163" max="4163" width="11.15625" style="66" customWidth="1"/>
    <col min="4164" max="4164" width="6.83984375" style="66" customWidth="1"/>
    <col min="4165" max="4168" width="10.26171875" style="66" customWidth="1"/>
    <col min="4169" max="4171" width="6.83984375" style="66" customWidth="1"/>
    <col min="4172" max="4172" width="10.26171875" style="66" customWidth="1"/>
    <col min="4173" max="4352" width="8" style="66"/>
    <col min="4353" max="4353" width="0.41796875" style="66" customWidth="1"/>
    <col min="4354" max="4356" width="1.68359375" style="66" customWidth="1"/>
    <col min="4357" max="4357" width="61.68359375" style="66" customWidth="1"/>
    <col min="4358" max="4358" width="0.41796875" style="66" customWidth="1"/>
    <col min="4359" max="4359" width="10.26171875" style="66" customWidth="1"/>
    <col min="4360" max="4360" width="6.83984375" style="66" customWidth="1"/>
    <col min="4361" max="4361" width="11.15625" style="66" customWidth="1"/>
    <col min="4362" max="4364" width="12" style="66" customWidth="1"/>
    <col min="4365" max="4365" width="11.15625" style="66" customWidth="1"/>
    <col min="4366" max="4367" width="6.83984375" style="66" customWidth="1"/>
    <col min="4368" max="4368" width="12" style="66" customWidth="1"/>
    <col min="4369" max="4369" width="8.578125" style="66" customWidth="1"/>
    <col min="4370" max="4371" width="6.83984375" style="66" customWidth="1"/>
    <col min="4372" max="4375" width="11.15625" style="66" customWidth="1"/>
    <col min="4376" max="4376" width="10.26171875" style="66" customWidth="1"/>
    <col min="4377" max="4378" width="6.83984375" style="66" customWidth="1"/>
    <col min="4379" max="4379" width="12" style="66" customWidth="1"/>
    <col min="4380" max="4380" width="8.578125" style="66" customWidth="1"/>
    <col min="4381" max="4381" width="10.26171875" style="66" customWidth="1"/>
    <col min="4382" max="4382" width="6.83984375" style="66" customWidth="1"/>
    <col min="4383" max="4383" width="36" style="66" customWidth="1"/>
    <col min="4384" max="4384" width="6.83984375" style="66" customWidth="1"/>
    <col min="4385" max="4388" width="10.26171875" style="66" customWidth="1"/>
    <col min="4389" max="4389" width="8.578125" style="66" customWidth="1"/>
    <col min="4390" max="4391" width="6.83984375" style="66" customWidth="1"/>
    <col min="4392" max="4392" width="10.26171875" style="66" customWidth="1"/>
    <col min="4393" max="4393" width="6.83984375" style="66" customWidth="1"/>
    <col min="4394" max="4397" width="8.578125" style="66" customWidth="1"/>
    <col min="4398" max="4400" width="6.83984375" style="66" customWidth="1"/>
    <col min="4401" max="4401" width="10.26171875" style="66" customWidth="1"/>
    <col min="4402" max="4402" width="6.83984375" style="66" customWidth="1"/>
    <col min="4403" max="4403" width="10.26171875" style="66" customWidth="1"/>
    <col min="4404" max="4405" width="11.15625" style="66" customWidth="1"/>
    <col min="4406" max="4406" width="10.26171875" style="66" customWidth="1"/>
    <col min="4407" max="4409" width="6.83984375" style="66" customWidth="1"/>
    <col min="4410" max="4410" width="11.15625" style="66" customWidth="1"/>
    <col min="4411" max="4411" width="6.83984375" style="66" customWidth="1"/>
    <col min="4412" max="4412" width="10.26171875" style="66" customWidth="1"/>
    <col min="4413" max="4414" width="11.15625" style="66" customWidth="1"/>
    <col min="4415" max="4416" width="10.26171875" style="66" customWidth="1"/>
    <col min="4417" max="4418" width="6.83984375" style="66" customWidth="1"/>
    <col min="4419" max="4419" width="11.15625" style="66" customWidth="1"/>
    <col min="4420" max="4420" width="6.83984375" style="66" customWidth="1"/>
    <col min="4421" max="4424" width="10.26171875" style="66" customWidth="1"/>
    <col min="4425" max="4427" width="6.83984375" style="66" customWidth="1"/>
    <col min="4428" max="4428" width="10.26171875" style="66" customWidth="1"/>
    <col min="4429" max="4608" width="8" style="66"/>
    <col min="4609" max="4609" width="0.41796875" style="66" customWidth="1"/>
    <col min="4610" max="4612" width="1.68359375" style="66" customWidth="1"/>
    <col min="4613" max="4613" width="61.68359375" style="66" customWidth="1"/>
    <col min="4614" max="4614" width="0.41796875" style="66" customWidth="1"/>
    <col min="4615" max="4615" width="10.26171875" style="66" customWidth="1"/>
    <col min="4616" max="4616" width="6.83984375" style="66" customWidth="1"/>
    <col min="4617" max="4617" width="11.15625" style="66" customWidth="1"/>
    <col min="4618" max="4620" width="12" style="66" customWidth="1"/>
    <col min="4621" max="4621" width="11.15625" style="66" customWidth="1"/>
    <col min="4622" max="4623" width="6.83984375" style="66" customWidth="1"/>
    <col min="4624" max="4624" width="12" style="66" customWidth="1"/>
    <col min="4625" max="4625" width="8.578125" style="66" customWidth="1"/>
    <col min="4626" max="4627" width="6.83984375" style="66" customWidth="1"/>
    <col min="4628" max="4631" width="11.15625" style="66" customWidth="1"/>
    <col min="4632" max="4632" width="10.26171875" style="66" customWidth="1"/>
    <col min="4633" max="4634" width="6.83984375" style="66" customWidth="1"/>
    <col min="4635" max="4635" width="12" style="66" customWidth="1"/>
    <col min="4636" max="4636" width="8.578125" style="66" customWidth="1"/>
    <col min="4637" max="4637" width="10.26171875" style="66" customWidth="1"/>
    <col min="4638" max="4638" width="6.83984375" style="66" customWidth="1"/>
    <col min="4639" max="4639" width="36" style="66" customWidth="1"/>
    <col min="4640" max="4640" width="6.83984375" style="66" customWidth="1"/>
    <col min="4641" max="4644" width="10.26171875" style="66" customWidth="1"/>
    <col min="4645" max="4645" width="8.578125" style="66" customWidth="1"/>
    <col min="4646" max="4647" width="6.83984375" style="66" customWidth="1"/>
    <col min="4648" max="4648" width="10.26171875" style="66" customWidth="1"/>
    <col min="4649" max="4649" width="6.83984375" style="66" customWidth="1"/>
    <col min="4650" max="4653" width="8.578125" style="66" customWidth="1"/>
    <col min="4654" max="4656" width="6.83984375" style="66" customWidth="1"/>
    <col min="4657" max="4657" width="10.26171875" style="66" customWidth="1"/>
    <col min="4658" max="4658" width="6.83984375" style="66" customWidth="1"/>
    <col min="4659" max="4659" width="10.26171875" style="66" customWidth="1"/>
    <col min="4660" max="4661" width="11.15625" style="66" customWidth="1"/>
    <col min="4662" max="4662" width="10.26171875" style="66" customWidth="1"/>
    <col min="4663" max="4665" width="6.83984375" style="66" customWidth="1"/>
    <col min="4666" max="4666" width="11.15625" style="66" customWidth="1"/>
    <col min="4667" max="4667" width="6.83984375" style="66" customWidth="1"/>
    <col min="4668" max="4668" width="10.26171875" style="66" customWidth="1"/>
    <col min="4669" max="4670" width="11.15625" style="66" customWidth="1"/>
    <col min="4671" max="4672" width="10.26171875" style="66" customWidth="1"/>
    <col min="4673" max="4674" width="6.83984375" style="66" customWidth="1"/>
    <col min="4675" max="4675" width="11.15625" style="66" customWidth="1"/>
    <col min="4676" max="4676" width="6.83984375" style="66" customWidth="1"/>
    <col min="4677" max="4680" width="10.26171875" style="66" customWidth="1"/>
    <col min="4681" max="4683" width="6.83984375" style="66" customWidth="1"/>
    <col min="4684" max="4684" width="10.26171875" style="66" customWidth="1"/>
    <col min="4685" max="4864" width="8" style="66"/>
    <col min="4865" max="4865" width="0.41796875" style="66" customWidth="1"/>
    <col min="4866" max="4868" width="1.68359375" style="66" customWidth="1"/>
    <col min="4869" max="4869" width="61.68359375" style="66" customWidth="1"/>
    <col min="4870" max="4870" width="0.41796875" style="66" customWidth="1"/>
    <col min="4871" max="4871" width="10.26171875" style="66" customWidth="1"/>
    <col min="4872" max="4872" width="6.83984375" style="66" customWidth="1"/>
    <col min="4873" max="4873" width="11.15625" style="66" customWidth="1"/>
    <col min="4874" max="4876" width="12" style="66" customWidth="1"/>
    <col min="4877" max="4877" width="11.15625" style="66" customWidth="1"/>
    <col min="4878" max="4879" width="6.83984375" style="66" customWidth="1"/>
    <col min="4880" max="4880" width="12" style="66" customWidth="1"/>
    <col min="4881" max="4881" width="8.578125" style="66" customWidth="1"/>
    <col min="4882" max="4883" width="6.83984375" style="66" customWidth="1"/>
    <col min="4884" max="4887" width="11.15625" style="66" customWidth="1"/>
    <col min="4888" max="4888" width="10.26171875" style="66" customWidth="1"/>
    <col min="4889" max="4890" width="6.83984375" style="66" customWidth="1"/>
    <col min="4891" max="4891" width="12" style="66" customWidth="1"/>
    <col min="4892" max="4892" width="8.578125" style="66" customWidth="1"/>
    <col min="4893" max="4893" width="10.26171875" style="66" customWidth="1"/>
    <col min="4894" max="4894" width="6.83984375" style="66" customWidth="1"/>
    <col min="4895" max="4895" width="36" style="66" customWidth="1"/>
    <col min="4896" max="4896" width="6.83984375" style="66" customWidth="1"/>
    <col min="4897" max="4900" width="10.26171875" style="66" customWidth="1"/>
    <col min="4901" max="4901" width="8.578125" style="66" customWidth="1"/>
    <col min="4902" max="4903" width="6.83984375" style="66" customWidth="1"/>
    <col min="4904" max="4904" width="10.26171875" style="66" customWidth="1"/>
    <col min="4905" max="4905" width="6.83984375" style="66" customWidth="1"/>
    <col min="4906" max="4909" width="8.578125" style="66" customWidth="1"/>
    <col min="4910" max="4912" width="6.83984375" style="66" customWidth="1"/>
    <col min="4913" max="4913" width="10.26171875" style="66" customWidth="1"/>
    <col min="4914" max="4914" width="6.83984375" style="66" customWidth="1"/>
    <col min="4915" max="4915" width="10.26171875" style="66" customWidth="1"/>
    <col min="4916" max="4917" width="11.15625" style="66" customWidth="1"/>
    <col min="4918" max="4918" width="10.26171875" style="66" customWidth="1"/>
    <col min="4919" max="4921" width="6.83984375" style="66" customWidth="1"/>
    <col min="4922" max="4922" width="11.15625" style="66" customWidth="1"/>
    <col min="4923" max="4923" width="6.83984375" style="66" customWidth="1"/>
    <col min="4924" max="4924" width="10.26171875" style="66" customWidth="1"/>
    <col min="4925" max="4926" width="11.15625" style="66" customWidth="1"/>
    <col min="4927" max="4928" width="10.26171875" style="66" customWidth="1"/>
    <col min="4929" max="4930" width="6.83984375" style="66" customWidth="1"/>
    <col min="4931" max="4931" width="11.15625" style="66" customWidth="1"/>
    <col min="4932" max="4932" width="6.83984375" style="66" customWidth="1"/>
    <col min="4933" max="4936" width="10.26171875" style="66" customWidth="1"/>
    <col min="4937" max="4939" width="6.83984375" style="66" customWidth="1"/>
    <col min="4940" max="4940" width="10.26171875" style="66" customWidth="1"/>
    <col min="4941" max="5120" width="8" style="66"/>
    <col min="5121" max="5121" width="0.41796875" style="66" customWidth="1"/>
    <col min="5122" max="5124" width="1.68359375" style="66" customWidth="1"/>
    <col min="5125" max="5125" width="61.68359375" style="66" customWidth="1"/>
    <col min="5126" max="5126" width="0.41796875" style="66" customWidth="1"/>
    <col min="5127" max="5127" width="10.26171875" style="66" customWidth="1"/>
    <col min="5128" max="5128" width="6.83984375" style="66" customWidth="1"/>
    <col min="5129" max="5129" width="11.15625" style="66" customWidth="1"/>
    <col min="5130" max="5132" width="12" style="66" customWidth="1"/>
    <col min="5133" max="5133" width="11.15625" style="66" customWidth="1"/>
    <col min="5134" max="5135" width="6.83984375" style="66" customWidth="1"/>
    <col min="5136" max="5136" width="12" style="66" customWidth="1"/>
    <col min="5137" max="5137" width="8.578125" style="66" customWidth="1"/>
    <col min="5138" max="5139" width="6.83984375" style="66" customWidth="1"/>
    <col min="5140" max="5143" width="11.15625" style="66" customWidth="1"/>
    <col min="5144" max="5144" width="10.26171875" style="66" customWidth="1"/>
    <col min="5145" max="5146" width="6.83984375" style="66" customWidth="1"/>
    <col min="5147" max="5147" width="12" style="66" customWidth="1"/>
    <col min="5148" max="5148" width="8.578125" style="66" customWidth="1"/>
    <col min="5149" max="5149" width="10.26171875" style="66" customWidth="1"/>
    <col min="5150" max="5150" width="6.83984375" style="66" customWidth="1"/>
    <col min="5151" max="5151" width="36" style="66" customWidth="1"/>
    <col min="5152" max="5152" width="6.83984375" style="66" customWidth="1"/>
    <col min="5153" max="5156" width="10.26171875" style="66" customWidth="1"/>
    <col min="5157" max="5157" width="8.578125" style="66" customWidth="1"/>
    <col min="5158" max="5159" width="6.83984375" style="66" customWidth="1"/>
    <col min="5160" max="5160" width="10.26171875" style="66" customWidth="1"/>
    <col min="5161" max="5161" width="6.83984375" style="66" customWidth="1"/>
    <col min="5162" max="5165" width="8.578125" style="66" customWidth="1"/>
    <col min="5166" max="5168" width="6.83984375" style="66" customWidth="1"/>
    <col min="5169" max="5169" width="10.26171875" style="66" customWidth="1"/>
    <col min="5170" max="5170" width="6.83984375" style="66" customWidth="1"/>
    <col min="5171" max="5171" width="10.26171875" style="66" customWidth="1"/>
    <col min="5172" max="5173" width="11.15625" style="66" customWidth="1"/>
    <col min="5174" max="5174" width="10.26171875" style="66" customWidth="1"/>
    <col min="5175" max="5177" width="6.83984375" style="66" customWidth="1"/>
    <col min="5178" max="5178" width="11.15625" style="66" customWidth="1"/>
    <col min="5179" max="5179" width="6.83984375" style="66" customWidth="1"/>
    <col min="5180" max="5180" width="10.26171875" style="66" customWidth="1"/>
    <col min="5181" max="5182" width="11.15625" style="66" customWidth="1"/>
    <col min="5183" max="5184" width="10.26171875" style="66" customWidth="1"/>
    <col min="5185" max="5186" width="6.83984375" style="66" customWidth="1"/>
    <col min="5187" max="5187" width="11.15625" style="66" customWidth="1"/>
    <col min="5188" max="5188" width="6.83984375" style="66" customWidth="1"/>
    <col min="5189" max="5192" width="10.26171875" style="66" customWidth="1"/>
    <col min="5193" max="5195" width="6.83984375" style="66" customWidth="1"/>
    <col min="5196" max="5196" width="10.26171875" style="66" customWidth="1"/>
    <col min="5197" max="5376" width="8" style="66"/>
    <col min="5377" max="5377" width="0.41796875" style="66" customWidth="1"/>
    <col min="5378" max="5380" width="1.68359375" style="66" customWidth="1"/>
    <col min="5381" max="5381" width="61.68359375" style="66" customWidth="1"/>
    <col min="5382" max="5382" width="0.41796875" style="66" customWidth="1"/>
    <col min="5383" max="5383" width="10.26171875" style="66" customWidth="1"/>
    <col min="5384" max="5384" width="6.83984375" style="66" customWidth="1"/>
    <col min="5385" max="5385" width="11.15625" style="66" customWidth="1"/>
    <col min="5386" max="5388" width="12" style="66" customWidth="1"/>
    <col min="5389" max="5389" width="11.15625" style="66" customWidth="1"/>
    <col min="5390" max="5391" width="6.83984375" style="66" customWidth="1"/>
    <col min="5392" max="5392" width="12" style="66" customWidth="1"/>
    <col min="5393" max="5393" width="8.578125" style="66" customWidth="1"/>
    <col min="5394" max="5395" width="6.83984375" style="66" customWidth="1"/>
    <col min="5396" max="5399" width="11.15625" style="66" customWidth="1"/>
    <col min="5400" max="5400" width="10.26171875" style="66" customWidth="1"/>
    <col min="5401" max="5402" width="6.83984375" style="66" customWidth="1"/>
    <col min="5403" max="5403" width="12" style="66" customWidth="1"/>
    <col min="5404" max="5404" width="8.578125" style="66" customWidth="1"/>
    <col min="5405" max="5405" width="10.26171875" style="66" customWidth="1"/>
    <col min="5406" max="5406" width="6.83984375" style="66" customWidth="1"/>
    <col min="5407" max="5407" width="36" style="66" customWidth="1"/>
    <col min="5408" max="5408" width="6.83984375" style="66" customWidth="1"/>
    <col min="5409" max="5412" width="10.26171875" style="66" customWidth="1"/>
    <col min="5413" max="5413" width="8.578125" style="66" customWidth="1"/>
    <col min="5414" max="5415" width="6.83984375" style="66" customWidth="1"/>
    <col min="5416" max="5416" width="10.26171875" style="66" customWidth="1"/>
    <col min="5417" max="5417" width="6.83984375" style="66" customWidth="1"/>
    <col min="5418" max="5421" width="8.578125" style="66" customWidth="1"/>
    <col min="5422" max="5424" width="6.83984375" style="66" customWidth="1"/>
    <col min="5425" max="5425" width="10.26171875" style="66" customWidth="1"/>
    <col min="5426" max="5426" width="6.83984375" style="66" customWidth="1"/>
    <col min="5427" max="5427" width="10.26171875" style="66" customWidth="1"/>
    <col min="5428" max="5429" width="11.15625" style="66" customWidth="1"/>
    <col min="5430" max="5430" width="10.26171875" style="66" customWidth="1"/>
    <col min="5431" max="5433" width="6.83984375" style="66" customWidth="1"/>
    <col min="5434" max="5434" width="11.15625" style="66" customWidth="1"/>
    <col min="5435" max="5435" width="6.83984375" style="66" customWidth="1"/>
    <col min="5436" max="5436" width="10.26171875" style="66" customWidth="1"/>
    <col min="5437" max="5438" width="11.15625" style="66" customWidth="1"/>
    <col min="5439" max="5440" width="10.26171875" style="66" customWidth="1"/>
    <col min="5441" max="5442" width="6.83984375" style="66" customWidth="1"/>
    <col min="5443" max="5443" width="11.15625" style="66" customWidth="1"/>
    <col min="5444" max="5444" width="6.83984375" style="66" customWidth="1"/>
    <col min="5445" max="5448" width="10.26171875" style="66" customWidth="1"/>
    <col min="5449" max="5451" width="6.83984375" style="66" customWidth="1"/>
    <col min="5452" max="5452" width="10.26171875" style="66" customWidth="1"/>
    <col min="5453" max="5632" width="8" style="66"/>
    <col min="5633" max="5633" width="0.41796875" style="66" customWidth="1"/>
    <col min="5634" max="5636" width="1.68359375" style="66" customWidth="1"/>
    <col min="5637" max="5637" width="61.68359375" style="66" customWidth="1"/>
    <col min="5638" max="5638" width="0.41796875" style="66" customWidth="1"/>
    <col min="5639" max="5639" width="10.26171875" style="66" customWidth="1"/>
    <col min="5640" max="5640" width="6.83984375" style="66" customWidth="1"/>
    <col min="5641" max="5641" width="11.15625" style="66" customWidth="1"/>
    <col min="5642" max="5644" width="12" style="66" customWidth="1"/>
    <col min="5645" max="5645" width="11.15625" style="66" customWidth="1"/>
    <col min="5646" max="5647" width="6.83984375" style="66" customWidth="1"/>
    <col min="5648" max="5648" width="12" style="66" customWidth="1"/>
    <col min="5649" max="5649" width="8.578125" style="66" customWidth="1"/>
    <col min="5650" max="5651" width="6.83984375" style="66" customWidth="1"/>
    <col min="5652" max="5655" width="11.15625" style="66" customWidth="1"/>
    <col min="5656" max="5656" width="10.26171875" style="66" customWidth="1"/>
    <col min="5657" max="5658" width="6.83984375" style="66" customWidth="1"/>
    <col min="5659" max="5659" width="12" style="66" customWidth="1"/>
    <col min="5660" max="5660" width="8.578125" style="66" customWidth="1"/>
    <col min="5661" max="5661" width="10.26171875" style="66" customWidth="1"/>
    <col min="5662" max="5662" width="6.83984375" style="66" customWidth="1"/>
    <col min="5663" max="5663" width="36" style="66" customWidth="1"/>
    <col min="5664" max="5664" width="6.83984375" style="66" customWidth="1"/>
    <col min="5665" max="5668" width="10.26171875" style="66" customWidth="1"/>
    <col min="5669" max="5669" width="8.578125" style="66" customWidth="1"/>
    <col min="5670" max="5671" width="6.83984375" style="66" customWidth="1"/>
    <col min="5672" max="5672" width="10.26171875" style="66" customWidth="1"/>
    <col min="5673" max="5673" width="6.83984375" style="66" customWidth="1"/>
    <col min="5674" max="5677" width="8.578125" style="66" customWidth="1"/>
    <col min="5678" max="5680" width="6.83984375" style="66" customWidth="1"/>
    <col min="5681" max="5681" width="10.26171875" style="66" customWidth="1"/>
    <col min="5682" max="5682" width="6.83984375" style="66" customWidth="1"/>
    <col min="5683" max="5683" width="10.26171875" style="66" customWidth="1"/>
    <col min="5684" max="5685" width="11.15625" style="66" customWidth="1"/>
    <col min="5686" max="5686" width="10.26171875" style="66" customWidth="1"/>
    <col min="5687" max="5689" width="6.83984375" style="66" customWidth="1"/>
    <col min="5690" max="5690" width="11.15625" style="66" customWidth="1"/>
    <col min="5691" max="5691" width="6.83984375" style="66" customWidth="1"/>
    <col min="5692" max="5692" width="10.26171875" style="66" customWidth="1"/>
    <col min="5693" max="5694" width="11.15625" style="66" customWidth="1"/>
    <col min="5695" max="5696" width="10.26171875" style="66" customWidth="1"/>
    <col min="5697" max="5698" width="6.83984375" style="66" customWidth="1"/>
    <col min="5699" max="5699" width="11.15625" style="66" customWidth="1"/>
    <col min="5700" max="5700" width="6.83984375" style="66" customWidth="1"/>
    <col min="5701" max="5704" width="10.26171875" style="66" customWidth="1"/>
    <col min="5705" max="5707" width="6.83984375" style="66" customWidth="1"/>
    <col min="5708" max="5708" width="10.26171875" style="66" customWidth="1"/>
    <col min="5709" max="5888" width="8" style="66"/>
    <col min="5889" max="5889" width="0.41796875" style="66" customWidth="1"/>
    <col min="5890" max="5892" width="1.68359375" style="66" customWidth="1"/>
    <col min="5893" max="5893" width="61.68359375" style="66" customWidth="1"/>
    <col min="5894" max="5894" width="0.41796875" style="66" customWidth="1"/>
    <col min="5895" max="5895" width="10.26171875" style="66" customWidth="1"/>
    <col min="5896" max="5896" width="6.83984375" style="66" customWidth="1"/>
    <col min="5897" max="5897" width="11.15625" style="66" customWidth="1"/>
    <col min="5898" max="5900" width="12" style="66" customWidth="1"/>
    <col min="5901" max="5901" width="11.15625" style="66" customWidth="1"/>
    <col min="5902" max="5903" width="6.83984375" style="66" customWidth="1"/>
    <col min="5904" max="5904" width="12" style="66" customWidth="1"/>
    <col min="5905" max="5905" width="8.578125" style="66" customWidth="1"/>
    <col min="5906" max="5907" width="6.83984375" style="66" customWidth="1"/>
    <col min="5908" max="5911" width="11.15625" style="66" customWidth="1"/>
    <col min="5912" max="5912" width="10.26171875" style="66" customWidth="1"/>
    <col min="5913" max="5914" width="6.83984375" style="66" customWidth="1"/>
    <col min="5915" max="5915" width="12" style="66" customWidth="1"/>
    <col min="5916" max="5916" width="8.578125" style="66" customWidth="1"/>
    <col min="5917" max="5917" width="10.26171875" style="66" customWidth="1"/>
    <col min="5918" max="5918" width="6.83984375" style="66" customWidth="1"/>
    <col min="5919" max="5919" width="36" style="66" customWidth="1"/>
    <col min="5920" max="5920" width="6.83984375" style="66" customWidth="1"/>
    <col min="5921" max="5924" width="10.26171875" style="66" customWidth="1"/>
    <col min="5925" max="5925" width="8.578125" style="66" customWidth="1"/>
    <col min="5926" max="5927" width="6.83984375" style="66" customWidth="1"/>
    <col min="5928" max="5928" width="10.26171875" style="66" customWidth="1"/>
    <col min="5929" max="5929" width="6.83984375" style="66" customWidth="1"/>
    <col min="5930" max="5933" width="8.578125" style="66" customWidth="1"/>
    <col min="5934" max="5936" width="6.83984375" style="66" customWidth="1"/>
    <col min="5937" max="5937" width="10.26171875" style="66" customWidth="1"/>
    <col min="5938" max="5938" width="6.83984375" style="66" customWidth="1"/>
    <col min="5939" max="5939" width="10.26171875" style="66" customWidth="1"/>
    <col min="5940" max="5941" width="11.15625" style="66" customWidth="1"/>
    <col min="5942" max="5942" width="10.26171875" style="66" customWidth="1"/>
    <col min="5943" max="5945" width="6.83984375" style="66" customWidth="1"/>
    <col min="5946" max="5946" width="11.15625" style="66" customWidth="1"/>
    <col min="5947" max="5947" width="6.83984375" style="66" customWidth="1"/>
    <col min="5948" max="5948" width="10.26171875" style="66" customWidth="1"/>
    <col min="5949" max="5950" width="11.15625" style="66" customWidth="1"/>
    <col min="5951" max="5952" width="10.26171875" style="66" customWidth="1"/>
    <col min="5953" max="5954" width="6.83984375" style="66" customWidth="1"/>
    <col min="5955" max="5955" width="11.15625" style="66" customWidth="1"/>
    <col min="5956" max="5956" width="6.83984375" style="66" customWidth="1"/>
    <col min="5957" max="5960" width="10.26171875" style="66" customWidth="1"/>
    <col min="5961" max="5963" width="6.83984375" style="66" customWidth="1"/>
    <col min="5964" max="5964" width="10.26171875" style="66" customWidth="1"/>
    <col min="5965" max="6144" width="8" style="66"/>
    <col min="6145" max="6145" width="0.41796875" style="66" customWidth="1"/>
    <col min="6146" max="6148" width="1.68359375" style="66" customWidth="1"/>
    <col min="6149" max="6149" width="61.68359375" style="66" customWidth="1"/>
    <col min="6150" max="6150" width="0.41796875" style="66" customWidth="1"/>
    <col min="6151" max="6151" width="10.26171875" style="66" customWidth="1"/>
    <col min="6152" max="6152" width="6.83984375" style="66" customWidth="1"/>
    <col min="6153" max="6153" width="11.15625" style="66" customWidth="1"/>
    <col min="6154" max="6156" width="12" style="66" customWidth="1"/>
    <col min="6157" max="6157" width="11.15625" style="66" customWidth="1"/>
    <col min="6158" max="6159" width="6.83984375" style="66" customWidth="1"/>
    <col min="6160" max="6160" width="12" style="66" customWidth="1"/>
    <col min="6161" max="6161" width="8.578125" style="66" customWidth="1"/>
    <col min="6162" max="6163" width="6.83984375" style="66" customWidth="1"/>
    <col min="6164" max="6167" width="11.15625" style="66" customWidth="1"/>
    <col min="6168" max="6168" width="10.26171875" style="66" customWidth="1"/>
    <col min="6169" max="6170" width="6.83984375" style="66" customWidth="1"/>
    <col min="6171" max="6171" width="12" style="66" customWidth="1"/>
    <col min="6172" max="6172" width="8.578125" style="66" customWidth="1"/>
    <col min="6173" max="6173" width="10.26171875" style="66" customWidth="1"/>
    <col min="6174" max="6174" width="6.83984375" style="66" customWidth="1"/>
    <col min="6175" max="6175" width="36" style="66" customWidth="1"/>
    <col min="6176" max="6176" width="6.83984375" style="66" customWidth="1"/>
    <col min="6177" max="6180" width="10.26171875" style="66" customWidth="1"/>
    <col min="6181" max="6181" width="8.578125" style="66" customWidth="1"/>
    <col min="6182" max="6183" width="6.83984375" style="66" customWidth="1"/>
    <col min="6184" max="6184" width="10.26171875" style="66" customWidth="1"/>
    <col min="6185" max="6185" width="6.83984375" style="66" customWidth="1"/>
    <col min="6186" max="6189" width="8.578125" style="66" customWidth="1"/>
    <col min="6190" max="6192" width="6.83984375" style="66" customWidth="1"/>
    <col min="6193" max="6193" width="10.26171875" style="66" customWidth="1"/>
    <col min="6194" max="6194" width="6.83984375" style="66" customWidth="1"/>
    <col min="6195" max="6195" width="10.26171875" style="66" customWidth="1"/>
    <col min="6196" max="6197" width="11.15625" style="66" customWidth="1"/>
    <col min="6198" max="6198" width="10.26171875" style="66" customWidth="1"/>
    <col min="6199" max="6201" width="6.83984375" style="66" customWidth="1"/>
    <col min="6202" max="6202" width="11.15625" style="66" customWidth="1"/>
    <col min="6203" max="6203" width="6.83984375" style="66" customWidth="1"/>
    <col min="6204" max="6204" width="10.26171875" style="66" customWidth="1"/>
    <col min="6205" max="6206" width="11.15625" style="66" customWidth="1"/>
    <col min="6207" max="6208" width="10.26171875" style="66" customWidth="1"/>
    <col min="6209" max="6210" width="6.83984375" style="66" customWidth="1"/>
    <col min="6211" max="6211" width="11.15625" style="66" customWidth="1"/>
    <col min="6212" max="6212" width="6.83984375" style="66" customWidth="1"/>
    <col min="6213" max="6216" width="10.26171875" style="66" customWidth="1"/>
    <col min="6217" max="6219" width="6.83984375" style="66" customWidth="1"/>
    <col min="6220" max="6220" width="10.26171875" style="66" customWidth="1"/>
    <col min="6221" max="6400" width="8" style="66"/>
    <col min="6401" max="6401" width="0.41796875" style="66" customWidth="1"/>
    <col min="6402" max="6404" width="1.68359375" style="66" customWidth="1"/>
    <col min="6405" max="6405" width="61.68359375" style="66" customWidth="1"/>
    <col min="6406" max="6406" width="0.41796875" style="66" customWidth="1"/>
    <col min="6407" max="6407" width="10.26171875" style="66" customWidth="1"/>
    <col min="6408" max="6408" width="6.83984375" style="66" customWidth="1"/>
    <col min="6409" max="6409" width="11.15625" style="66" customWidth="1"/>
    <col min="6410" max="6412" width="12" style="66" customWidth="1"/>
    <col min="6413" max="6413" width="11.15625" style="66" customWidth="1"/>
    <col min="6414" max="6415" width="6.83984375" style="66" customWidth="1"/>
    <col min="6416" max="6416" width="12" style="66" customWidth="1"/>
    <col min="6417" max="6417" width="8.578125" style="66" customWidth="1"/>
    <col min="6418" max="6419" width="6.83984375" style="66" customWidth="1"/>
    <col min="6420" max="6423" width="11.15625" style="66" customWidth="1"/>
    <col min="6424" max="6424" width="10.26171875" style="66" customWidth="1"/>
    <col min="6425" max="6426" width="6.83984375" style="66" customWidth="1"/>
    <col min="6427" max="6427" width="12" style="66" customWidth="1"/>
    <col min="6428" max="6428" width="8.578125" style="66" customWidth="1"/>
    <col min="6429" max="6429" width="10.26171875" style="66" customWidth="1"/>
    <col min="6430" max="6430" width="6.83984375" style="66" customWidth="1"/>
    <col min="6431" max="6431" width="36" style="66" customWidth="1"/>
    <col min="6432" max="6432" width="6.83984375" style="66" customWidth="1"/>
    <col min="6433" max="6436" width="10.26171875" style="66" customWidth="1"/>
    <col min="6437" max="6437" width="8.578125" style="66" customWidth="1"/>
    <col min="6438" max="6439" width="6.83984375" style="66" customWidth="1"/>
    <col min="6440" max="6440" width="10.26171875" style="66" customWidth="1"/>
    <col min="6441" max="6441" width="6.83984375" style="66" customWidth="1"/>
    <col min="6442" max="6445" width="8.578125" style="66" customWidth="1"/>
    <col min="6446" max="6448" width="6.83984375" style="66" customWidth="1"/>
    <col min="6449" max="6449" width="10.26171875" style="66" customWidth="1"/>
    <col min="6450" max="6450" width="6.83984375" style="66" customWidth="1"/>
    <col min="6451" max="6451" width="10.26171875" style="66" customWidth="1"/>
    <col min="6452" max="6453" width="11.15625" style="66" customWidth="1"/>
    <col min="6454" max="6454" width="10.26171875" style="66" customWidth="1"/>
    <col min="6455" max="6457" width="6.83984375" style="66" customWidth="1"/>
    <col min="6458" max="6458" width="11.15625" style="66" customWidth="1"/>
    <col min="6459" max="6459" width="6.83984375" style="66" customWidth="1"/>
    <col min="6460" max="6460" width="10.26171875" style="66" customWidth="1"/>
    <col min="6461" max="6462" width="11.15625" style="66" customWidth="1"/>
    <col min="6463" max="6464" width="10.26171875" style="66" customWidth="1"/>
    <col min="6465" max="6466" width="6.83984375" style="66" customWidth="1"/>
    <col min="6467" max="6467" width="11.15625" style="66" customWidth="1"/>
    <col min="6468" max="6468" width="6.83984375" style="66" customWidth="1"/>
    <col min="6469" max="6472" width="10.26171875" style="66" customWidth="1"/>
    <col min="6473" max="6475" width="6.83984375" style="66" customWidth="1"/>
    <col min="6476" max="6476" width="10.26171875" style="66" customWidth="1"/>
    <col min="6477" max="6656" width="8" style="66"/>
    <col min="6657" max="6657" width="0.41796875" style="66" customWidth="1"/>
    <col min="6658" max="6660" width="1.68359375" style="66" customWidth="1"/>
    <col min="6661" max="6661" width="61.68359375" style="66" customWidth="1"/>
    <col min="6662" max="6662" width="0.41796875" style="66" customWidth="1"/>
    <col min="6663" max="6663" width="10.26171875" style="66" customWidth="1"/>
    <col min="6664" max="6664" width="6.83984375" style="66" customWidth="1"/>
    <col min="6665" max="6665" width="11.15625" style="66" customWidth="1"/>
    <col min="6666" max="6668" width="12" style="66" customWidth="1"/>
    <col min="6669" max="6669" width="11.15625" style="66" customWidth="1"/>
    <col min="6670" max="6671" width="6.83984375" style="66" customWidth="1"/>
    <col min="6672" max="6672" width="12" style="66" customWidth="1"/>
    <col min="6673" max="6673" width="8.578125" style="66" customWidth="1"/>
    <col min="6674" max="6675" width="6.83984375" style="66" customWidth="1"/>
    <col min="6676" max="6679" width="11.15625" style="66" customWidth="1"/>
    <col min="6680" max="6680" width="10.26171875" style="66" customWidth="1"/>
    <col min="6681" max="6682" width="6.83984375" style="66" customWidth="1"/>
    <col min="6683" max="6683" width="12" style="66" customWidth="1"/>
    <col min="6684" max="6684" width="8.578125" style="66" customWidth="1"/>
    <col min="6685" max="6685" width="10.26171875" style="66" customWidth="1"/>
    <col min="6686" max="6686" width="6.83984375" style="66" customWidth="1"/>
    <col min="6687" max="6687" width="36" style="66" customWidth="1"/>
    <col min="6688" max="6688" width="6.83984375" style="66" customWidth="1"/>
    <col min="6689" max="6692" width="10.26171875" style="66" customWidth="1"/>
    <col min="6693" max="6693" width="8.578125" style="66" customWidth="1"/>
    <col min="6694" max="6695" width="6.83984375" style="66" customWidth="1"/>
    <col min="6696" max="6696" width="10.26171875" style="66" customWidth="1"/>
    <col min="6697" max="6697" width="6.83984375" style="66" customWidth="1"/>
    <col min="6698" max="6701" width="8.578125" style="66" customWidth="1"/>
    <col min="6702" max="6704" width="6.83984375" style="66" customWidth="1"/>
    <col min="6705" max="6705" width="10.26171875" style="66" customWidth="1"/>
    <col min="6706" max="6706" width="6.83984375" style="66" customWidth="1"/>
    <col min="6707" max="6707" width="10.26171875" style="66" customWidth="1"/>
    <col min="6708" max="6709" width="11.15625" style="66" customWidth="1"/>
    <col min="6710" max="6710" width="10.26171875" style="66" customWidth="1"/>
    <col min="6711" max="6713" width="6.83984375" style="66" customWidth="1"/>
    <col min="6714" max="6714" width="11.15625" style="66" customWidth="1"/>
    <col min="6715" max="6715" width="6.83984375" style="66" customWidth="1"/>
    <col min="6716" max="6716" width="10.26171875" style="66" customWidth="1"/>
    <col min="6717" max="6718" width="11.15625" style="66" customWidth="1"/>
    <col min="6719" max="6720" width="10.26171875" style="66" customWidth="1"/>
    <col min="6721" max="6722" width="6.83984375" style="66" customWidth="1"/>
    <col min="6723" max="6723" width="11.15625" style="66" customWidth="1"/>
    <col min="6724" max="6724" width="6.83984375" style="66" customWidth="1"/>
    <col min="6725" max="6728" width="10.26171875" style="66" customWidth="1"/>
    <col min="6729" max="6731" width="6.83984375" style="66" customWidth="1"/>
    <col min="6732" max="6732" width="10.26171875" style="66" customWidth="1"/>
    <col min="6733" max="6912" width="8" style="66"/>
    <col min="6913" max="6913" width="0.41796875" style="66" customWidth="1"/>
    <col min="6914" max="6916" width="1.68359375" style="66" customWidth="1"/>
    <col min="6917" max="6917" width="61.68359375" style="66" customWidth="1"/>
    <col min="6918" max="6918" width="0.41796875" style="66" customWidth="1"/>
    <col min="6919" max="6919" width="10.26171875" style="66" customWidth="1"/>
    <col min="6920" max="6920" width="6.83984375" style="66" customWidth="1"/>
    <col min="6921" max="6921" width="11.15625" style="66" customWidth="1"/>
    <col min="6922" max="6924" width="12" style="66" customWidth="1"/>
    <col min="6925" max="6925" width="11.15625" style="66" customWidth="1"/>
    <col min="6926" max="6927" width="6.83984375" style="66" customWidth="1"/>
    <col min="6928" max="6928" width="12" style="66" customWidth="1"/>
    <col min="6929" max="6929" width="8.578125" style="66" customWidth="1"/>
    <col min="6930" max="6931" width="6.83984375" style="66" customWidth="1"/>
    <col min="6932" max="6935" width="11.15625" style="66" customWidth="1"/>
    <col min="6936" max="6936" width="10.26171875" style="66" customWidth="1"/>
    <col min="6937" max="6938" width="6.83984375" style="66" customWidth="1"/>
    <col min="6939" max="6939" width="12" style="66" customWidth="1"/>
    <col min="6940" max="6940" width="8.578125" style="66" customWidth="1"/>
    <col min="6941" max="6941" width="10.26171875" style="66" customWidth="1"/>
    <col min="6942" max="6942" width="6.83984375" style="66" customWidth="1"/>
    <col min="6943" max="6943" width="36" style="66" customWidth="1"/>
    <col min="6944" max="6944" width="6.83984375" style="66" customWidth="1"/>
    <col min="6945" max="6948" width="10.26171875" style="66" customWidth="1"/>
    <col min="6949" max="6949" width="8.578125" style="66" customWidth="1"/>
    <col min="6950" max="6951" width="6.83984375" style="66" customWidth="1"/>
    <col min="6952" max="6952" width="10.26171875" style="66" customWidth="1"/>
    <col min="6953" max="6953" width="6.83984375" style="66" customWidth="1"/>
    <col min="6954" max="6957" width="8.578125" style="66" customWidth="1"/>
    <col min="6958" max="6960" width="6.83984375" style="66" customWidth="1"/>
    <col min="6961" max="6961" width="10.26171875" style="66" customWidth="1"/>
    <col min="6962" max="6962" width="6.83984375" style="66" customWidth="1"/>
    <col min="6963" max="6963" width="10.26171875" style="66" customWidth="1"/>
    <col min="6964" max="6965" width="11.15625" style="66" customWidth="1"/>
    <col min="6966" max="6966" width="10.26171875" style="66" customWidth="1"/>
    <col min="6967" max="6969" width="6.83984375" style="66" customWidth="1"/>
    <col min="6970" max="6970" width="11.15625" style="66" customWidth="1"/>
    <col min="6971" max="6971" width="6.83984375" style="66" customWidth="1"/>
    <col min="6972" max="6972" width="10.26171875" style="66" customWidth="1"/>
    <col min="6973" max="6974" width="11.15625" style="66" customWidth="1"/>
    <col min="6975" max="6976" width="10.26171875" style="66" customWidth="1"/>
    <col min="6977" max="6978" width="6.83984375" style="66" customWidth="1"/>
    <col min="6979" max="6979" width="11.15625" style="66" customWidth="1"/>
    <col min="6980" max="6980" width="6.83984375" style="66" customWidth="1"/>
    <col min="6981" max="6984" width="10.26171875" style="66" customWidth="1"/>
    <col min="6985" max="6987" width="6.83984375" style="66" customWidth="1"/>
    <col min="6988" max="6988" width="10.26171875" style="66" customWidth="1"/>
    <col min="6989" max="7168" width="8" style="66"/>
    <col min="7169" max="7169" width="0.41796875" style="66" customWidth="1"/>
    <col min="7170" max="7172" width="1.68359375" style="66" customWidth="1"/>
    <col min="7173" max="7173" width="61.68359375" style="66" customWidth="1"/>
    <col min="7174" max="7174" width="0.41796875" style="66" customWidth="1"/>
    <col min="7175" max="7175" width="10.26171875" style="66" customWidth="1"/>
    <col min="7176" max="7176" width="6.83984375" style="66" customWidth="1"/>
    <col min="7177" max="7177" width="11.15625" style="66" customWidth="1"/>
    <col min="7178" max="7180" width="12" style="66" customWidth="1"/>
    <col min="7181" max="7181" width="11.15625" style="66" customWidth="1"/>
    <col min="7182" max="7183" width="6.83984375" style="66" customWidth="1"/>
    <col min="7184" max="7184" width="12" style="66" customWidth="1"/>
    <col min="7185" max="7185" width="8.578125" style="66" customWidth="1"/>
    <col min="7186" max="7187" width="6.83984375" style="66" customWidth="1"/>
    <col min="7188" max="7191" width="11.15625" style="66" customWidth="1"/>
    <col min="7192" max="7192" width="10.26171875" style="66" customWidth="1"/>
    <col min="7193" max="7194" width="6.83984375" style="66" customWidth="1"/>
    <col min="7195" max="7195" width="12" style="66" customWidth="1"/>
    <col min="7196" max="7196" width="8.578125" style="66" customWidth="1"/>
    <col min="7197" max="7197" width="10.26171875" style="66" customWidth="1"/>
    <col min="7198" max="7198" width="6.83984375" style="66" customWidth="1"/>
    <col min="7199" max="7199" width="36" style="66" customWidth="1"/>
    <col min="7200" max="7200" width="6.83984375" style="66" customWidth="1"/>
    <col min="7201" max="7204" width="10.26171875" style="66" customWidth="1"/>
    <col min="7205" max="7205" width="8.578125" style="66" customWidth="1"/>
    <col min="7206" max="7207" width="6.83984375" style="66" customWidth="1"/>
    <col min="7208" max="7208" width="10.26171875" style="66" customWidth="1"/>
    <col min="7209" max="7209" width="6.83984375" style="66" customWidth="1"/>
    <col min="7210" max="7213" width="8.578125" style="66" customWidth="1"/>
    <col min="7214" max="7216" width="6.83984375" style="66" customWidth="1"/>
    <col min="7217" max="7217" width="10.26171875" style="66" customWidth="1"/>
    <col min="7218" max="7218" width="6.83984375" style="66" customWidth="1"/>
    <col min="7219" max="7219" width="10.26171875" style="66" customWidth="1"/>
    <col min="7220" max="7221" width="11.15625" style="66" customWidth="1"/>
    <col min="7222" max="7222" width="10.26171875" style="66" customWidth="1"/>
    <col min="7223" max="7225" width="6.83984375" style="66" customWidth="1"/>
    <col min="7226" max="7226" width="11.15625" style="66" customWidth="1"/>
    <col min="7227" max="7227" width="6.83984375" style="66" customWidth="1"/>
    <col min="7228" max="7228" width="10.26171875" style="66" customWidth="1"/>
    <col min="7229" max="7230" width="11.15625" style="66" customWidth="1"/>
    <col min="7231" max="7232" width="10.26171875" style="66" customWidth="1"/>
    <col min="7233" max="7234" width="6.83984375" style="66" customWidth="1"/>
    <col min="7235" max="7235" width="11.15625" style="66" customWidth="1"/>
    <col min="7236" max="7236" width="6.83984375" style="66" customWidth="1"/>
    <col min="7237" max="7240" width="10.26171875" style="66" customWidth="1"/>
    <col min="7241" max="7243" width="6.83984375" style="66" customWidth="1"/>
    <col min="7244" max="7244" width="10.26171875" style="66" customWidth="1"/>
    <col min="7245" max="7424" width="8" style="66"/>
    <col min="7425" max="7425" width="0.41796875" style="66" customWidth="1"/>
    <col min="7426" max="7428" width="1.68359375" style="66" customWidth="1"/>
    <col min="7429" max="7429" width="61.68359375" style="66" customWidth="1"/>
    <col min="7430" max="7430" width="0.41796875" style="66" customWidth="1"/>
    <col min="7431" max="7431" width="10.26171875" style="66" customWidth="1"/>
    <col min="7432" max="7432" width="6.83984375" style="66" customWidth="1"/>
    <col min="7433" max="7433" width="11.15625" style="66" customWidth="1"/>
    <col min="7434" max="7436" width="12" style="66" customWidth="1"/>
    <col min="7437" max="7437" width="11.15625" style="66" customWidth="1"/>
    <col min="7438" max="7439" width="6.83984375" style="66" customWidth="1"/>
    <col min="7440" max="7440" width="12" style="66" customWidth="1"/>
    <col min="7441" max="7441" width="8.578125" style="66" customWidth="1"/>
    <col min="7442" max="7443" width="6.83984375" style="66" customWidth="1"/>
    <col min="7444" max="7447" width="11.15625" style="66" customWidth="1"/>
    <col min="7448" max="7448" width="10.26171875" style="66" customWidth="1"/>
    <col min="7449" max="7450" width="6.83984375" style="66" customWidth="1"/>
    <col min="7451" max="7451" width="12" style="66" customWidth="1"/>
    <col min="7452" max="7452" width="8.578125" style="66" customWidth="1"/>
    <col min="7453" max="7453" width="10.26171875" style="66" customWidth="1"/>
    <col min="7454" max="7454" width="6.83984375" style="66" customWidth="1"/>
    <col min="7455" max="7455" width="36" style="66" customWidth="1"/>
    <col min="7456" max="7456" width="6.83984375" style="66" customWidth="1"/>
    <col min="7457" max="7460" width="10.26171875" style="66" customWidth="1"/>
    <col min="7461" max="7461" width="8.578125" style="66" customWidth="1"/>
    <col min="7462" max="7463" width="6.83984375" style="66" customWidth="1"/>
    <col min="7464" max="7464" width="10.26171875" style="66" customWidth="1"/>
    <col min="7465" max="7465" width="6.83984375" style="66" customWidth="1"/>
    <col min="7466" max="7469" width="8.578125" style="66" customWidth="1"/>
    <col min="7470" max="7472" width="6.83984375" style="66" customWidth="1"/>
    <col min="7473" max="7473" width="10.26171875" style="66" customWidth="1"/>
    <col min="7474" max="7474" width="6.83984375" style="66" customWidth="1"/>
    <col min="7475" max="7475" width="10.26171875" style="66" customWidth="1"/>
    <col min="7476" max="7477" width="11.15625" style="66" customWidth="1"/>
    <col min="7478" max="7478" width="10.26171875" style="66" customWidth="1"/>
    <col min="7479" max="7481" width="6.83984375" style="66" customWidth="1"/>
    <col min="7482" max="7482" width="11.15625" style="66" customWidth="1"/>
    <col min="7483" max="7483" width="6.83984375" style="66" customWidth="1"/>
    <col min="7484" max="7484" width="10.26171875" style="66" customWidth="1"/>
    <col min="7485" max="7486" width="11.15625" style="66" customWidth="1"/>
    <col min="7487" max="7488" width="10.26171875" style="66" customWidth="1"/>
    <col min="7489" max="7490" width="6.83984375" style="66" customWidth="1"/>
    <col min="7491" max="7491" width="11.15625" style="66" customWidth="1"/>
    <col min="7492" max="7492" width="6.83984375" style="66" customWidth="1"/>
    <col min="7493" max="7496" width="10.26171875" style="66" customWidth="1"/>
    <col min="7497" max="7499" width="6.83984375" style="66" customWidth="1"/>
    <col min="7500" max="7500" width="10.26171875" style="66" customWidth="1"/>
    <col min="7501" max="7680" width="8" style="66"/>
    <col min="7681" max="7681" width="0.41796875" style="66" customWidth="1"/>
    <col min="7682" max="7684" width="1.68359375" style="66" customWidth="1"/>
    <col min="7685" max="7685" width="61.68359375" style="66" customWidth="1"/>
    <col min="7686" max="7686" width="0.41796875" style="66" customWidth="1"/>
    <col min="7687" max="7687" width="10.26171875" style="66" customWidth="1"/>
    <col min="7688" max="7688" width="6.83984375" style="66" customWidth="1"/>
    <col min="7689" max="7689" width="11.15625" style="66" customWidth="1"/>
    <col min="7690" max="7692" width="12" style="66" customWidth="1"/>
    <col min="7693" max="7693" width="11.15625" style="66" customWidth="1"/>
    <col min="7694" max="7695" width="6.83984375" style="66" customWidth="1"/>
    <col min="7696" max="7696" width="12" style="66" customWidth="1"/>
    <col min="7697" max="7697" width="8.578125" style="66" customWidth="1"/>
    <col min="7698" max="7699" width="6.83984375" style="66" customWidth="1"/>
    <col min="7700" max="7703" width="11.15625" style="66" customWidth="1"/>
    <col min="7704" max="7704" width="10.26171875" style="66" customWidth="1"/>
    <col min="7705" max="7706" width="6.83984375" style="66" customWidth="1"/>
    <col min="7707" max="7707" width="12" style="66" customWidth="1"/>
    <col min="7708" max="7708" width="8.578125" style="66" customWidth="1"/>
    <col min="7709" max="7709" width="10.26171875" style="66" customWidth="1"/>
    <col min="7710" max="7710" width="6.83984375" style="66" customWidth="1"/>
    <col min="7711" max="7711" width="36" style="66" customWidth="1"/>
    <col min="7712" max="7712" width="6.83984375" style="66" customWidth="1"/>
    <col min="7713" max="7716" width="10.26171875" style="66" customWidth="1"/>
    <col min="7717" max="7717" width="8.578125" style="66" customWidth="1"/>
    <col min="7718" max="7719" width="6.83984375" style="66" customWidth="1"/>
    <col min="7720" max="7720" width="10.26171875" style="66" customWidth="1"/>
    <col min="7721" max="7721" width="6.83984375" style="66" customWidth="1"/>
    <col min="7722" max="7725" width="8.578125" style="66" customWidth="1"/>
    <col min="7726" max="7728" width="6.83984375" style="66" customWidth="1"/>
    <col min="7729" max="7729" width="10.26171875" style="66" customWidth="1"/>
    <col min="7730" max="7730" width="6.83984375" style="66" customWidth="1"/>
    <col min="7731" max="7731" width="10.26171875" style="66" customWidth="1"/>
    <col min="7732" max="7733" width="11.15625" style="66" customWidth="1"/>
    <col min="7734" max="7734" width="10.26171875" style="66" customWidth="1"/>
    <col min="7735" max="7737" width="6.83984375" style="66" customWidth="1"/>
    <col min="7738" max="7738" width="11.15625" style="66" customWidth="1"/>
    <col min="7739" max="7739" width="6.83984375" style="66" customWidth="1"/>
    <col min="7740" max="7740" width="10.26171875" style="66" customWidth="1"/>
    <col min="7741" max="7742" width="11.15625" style="66" customWidth="1"/>
    <col min="7743" max="7744" width="10.26171875" style="66" customWidth="1"/>
    <col min="7745" max="7746" width="6.83984375" style="66" customWidth="1"/>
    <col min="7747" max="7747" width="11.15625" style="66" customWidth="1"/>
    <col min="7748" max="7748" width="6.83984375" style="66" customWidth="1"/>
    <col min="7749" max="7752" width="10.26171875" style="66" customWidth="1"/>
    <col min="7753" max="7755" width="6.83984375" style="66" customWidth="1"/>
    <col min="7756" max="7756" width="10.26171875" style="66" customWidth="1"/>
    <col min="7757" max="7936" width="8" style="66"/>
    <col min="7937" max="7937" width="0.41796875" style="66" customWidth="1"/>
    <col min="7938" max="7940" width="1.68359375" style="66" customWidth="1"/>
    <col min="7941" max="7941" width="61.68359375" style="66" customWidth="1"/>
    <col min="7942" max="7942" width="0.41796875" style="66" customWidth="1"/>
    <col min="7943" max="7943" width="10.26171875" style="66" customWidth="1"/>
    <col min="7944" max="7944" width="6.83984375" style="66" customWidth="1"/>
    <col min="7945" max="7945" width="11.15625" style="66" customWidth="1"/>
    <col min="7946" max="7948" width="12" style="66" customWidth="1"/>
    <col min="7949" max="7949" width="11.15625" style="66" customWidth="1"/>
    <col min="7950" max="7951" width="6.83984375" style="66" customWidth="1"/>
    <col min="7952" max="7952" width="12" style="66" customWidth="1"/>
    <col min="7953" max="7953" width="8.578125" style="66" customWidth="1"/>
    <col min="7954" max="7955" width="6.83984375" style="66" customWidth="1"/>
    <col min="7956" max="7959" width="11.15625" style="66" customWidth="1"/>
    <col min="7960" max="7960" width="10.26171875" style="66" customWidth="1"/>
    <col min="7961" max="7962" width="6.83984375" style="66" customWidth="1"/>
    <col min="7963" max="7963" width="12" style="66" customWidth="1"/>
    <col min="7964" max="7964" width="8.578125" style="66" customWidth="1"/>
    <col min="7965" max="7965" width="10.26171875" style="66" customWidth="1"/>
    <col min="7966" max="7966" width="6.83984375" style="66" customWidth="1"/>
    <col min="7967" max="7967" width="36" style="66" customWidth="1"/>
    <col min="7968" max="7968" width="6.83984375" style="66" customWidth="1"/>
    <col min="7969" max="7972" width="10.26171875" style="66" customWidth="1"/>
    <col min="7973" max="7973" width="8.578125" style="66" customWidth="1"/>
    <col min="7974" max="7975" width="6.83984375" style="66" customWidth="1"/>
    <col min="7976" max="7976" width="10.26171875" style="66" customWidth="1"/>
    <col min="7977" max="7977" width="6.83984375" style="66" customWidth="1"/>
    <col min="7978" max="7981" width="8.578125" style="66" customWidth="1"/>
    <col min="7982" max="7984" width="6.83984375" style="66" customWidth="1"/>
    <col min="7985" max="7985" width="10.26171875" style="66" customWidth="1"/>
    <col min="7986" max="7986" width="6.83984375" style="66" customWidth="1"/>
    <col min="7987" max="7987" width="10.26171875" style="66" customWidth="1"/>
    <col min="7988" max="7989" width="11.15625" style="66" customWidth="1"/>
    <col min="7990" max="7990" width="10.26171875" style="66" customWidth="1"/>
    <col min="7991" max="7993" width="6.83984375" style="66" customWidth="1"/>
    <col min="7994" max="7994" width="11.15625" style="66" customWidth="1"/>
    <col min="7995" max="7995" width="6.83984375" style="66" customWidth="1"/>
    <col min="7996" max="7996" width="10.26171875" style="66" customWidth="1"/>
    <col min="7997" max="7998" width="11.15625" style="66" customWidth="1"/>
    <col min="7999" max="8000" width="10.26171875" style="66" customWidth="1"/>
    <col min="8001" max="8002" width="6.83984375" style="66" customWidth="1"/>
    <col min="8003" max="8003" width="11.15625" style="66" customWidth="1"/>
    <col min="8004" max="8004" width="6.83984375" style="66" customWidth="1"/>
    <col min="8005" max="8008" width="10.26171875" style="66" customWidth="1"/>
    <col min="8009" max="8011" width="6.83984375" style="66" customWidth="1"/>
    <col min="8012" max="8012" width="10.26171875" style="66" customWidth="1"/>
    <col min="8013" max="8192" width="8" style="66"/>
    <col min="8193" max="8193" width="0.41796875" style="66" customWidth="1"/>
    <col min="8194" max="8196" width="1.68359375" style="66" customWidth="1"/>
    <col min="8197" max="8197" width="61.68359375" style="66" customWidth="1"/>
    <col min="8198" max="8198" width="0.41796875" style="66" customWidth="1"/>
    <col min="8199" max="8199" width="10.26171875" style="66" customWidth="1"/>
    <col min="8200" max="8200" width="6.83984375" style="66" customWidth="1"/>
    <col min="8201" max="8201" width="11.15625" style="66" customWidth="1"/>
    <col min="8202" max="8204" width="12" style="66" customWidth="1"/>
    <col min="8205" max="8205" width="11.15625" style="66" customWidth="1"/>
    <col min="8206" max="8207" width="6.83984375" style="66" customWidth="1"/>
    <col min="8208" max="8208" width="12" style="66" customWidth="1"/>
    <col min="8209" max="8209" width="8.578125" style="66" customWidth="1"/>
    <col min="8210" max="8211" width="6.83984375" style="66" customWidth="1"/>
    <col min="8212" max="8215" width="11.15625" style="66" customWidth="1"/>
    <col min="8216" max="8216" width="10.26171875" style="66" customWidth="1"/>
    <col min="8217" max="8218" width="6.83984375" style="66" customWidth="1"/>
    <col min="8219" max="8219" width="12" style="66" customWidth="1"/>
    <col min="8220" max="8220" width="8.578125" style="66" customWidth="1"/>
    <col min="8221" max="8221" width="10.26171875" style="66" customWidth="1"/>
    <col min="8222" max="8222" width="6.83984375" style="66" customWidth="1"/>
    <col min="8223" max="8223" width="36" style="66" customWidth="1"/>
    <col min="8224" max="8224" width="6.83984375" style="66" customWidth="1"/>
    <col min="8225" max="8228" width="10.26171875" style="66" customWidth="1"/>
    <col min="8229" max="8229" width="8.578125" style="66" customWidth="1"/>
    <col min="8230" max="8231" width="6.83984375" style="66" customWidth="1"/>
    <col min="8232" max="8232" width="10.26171875" style="66" customWidth="1"/>
    <col min="8233" max="8233" width="6.83984375" style="66" customWidth="1"/>
    <col min="8234" max="8237" width="8.578125" style="66" customWidth="1"/>
    <col min="8238" max="8240" width="6.83984375" style="66" customWidth="1"/>
    <col min="8241" max="8241" width="10.26171875" style="66" customWidth="1"/>
    <col min="8242" max="8242" width="6.83984375" style="66" customWidth="1"/>
    <col min="8243" max="8243" width="10.26171875" style="66" customWidth="1"/>
    <col min="8244" max="8245" width="11.15625" style="66" customWidth="1"/>
    <col min="8246" max="8246" width="10.26171875" style="66" customWidth="1"/>
    <col min="8247" max="8249" width="6.83984375" style="66" customWidth="1"/>
    <col min="8250" max="8250" width="11.15625" style="66" customWidth="1"/>
    <col min="8251" max="8251" width="6.83984375" style="66" customWidth="1"/>
    <col min="8252" max="8252" width="10.26171875" style="66" customWidth="1"/>
    <col min="8253" max="8254" width="11.15625" style="66" customWidth="1"/>
    <col min="8255" max="8256" width="10.26171875" style="66" customWidth="1"/>
    <col min="8257" max="8258" width="6.83984375" style="66" customWidth="1"/>
    <col min="8259" max="8259" width="11.15625" style="66" customWidth="1"/>
    <col min="8260" max="8260" width="6.83984375" style="66" customWidth="1"/>
    <col min="8261" max="8264" width="10.26171875" style="66" customWidth="1"/>
    <col min="8265" max="8267" width="6.83984375" style="66" customWidth="1"/>
    <col min="8268" max="8268" width="10.26171875" style="66" customWidth="1"/>
    <col min="8269" max="8448" width="8" style="66"/>
    <col min="8449" max="8449" width="0.41796875" style="66" customWidth="1"/>
    <col min="8450" max="8452" width="1.68359375" style="66" customWidth="1"/>
    <col min="8453" max="8453" width="61.68359375" style="66" customWidth="1"/>
    <col min="8454" max="8454" width="0.41796875" style="66" customWidth="1"/>
    <col min="8455" max="8455" width="10.26171875" style="66" customWidth="1"/>
    <col min="8456" max="8456" width="6.83984375" style="66" customWidth="1"/>
    <col min="8457" max="8457" width="11.15625" style="66" customWidth="1"/>
    <col min="8458" max="8460" width="12" style="66" customWidth="1"/>
    <col min="8461" max="8461" width="11.15625" style="66" customWidth="1"/>
    <col min="8462" max="8463" width="6.83984375" style="66" customWidth="1"/>
    <col min="8464" max="8464" width="12" style="66" customWidth="1"/>
    <col min="8465" max="8465" width="8.578125" style="66" customWidth="1"/>
    <col min="8466" max="8467" width="6.83984375" style="66" customWidth="1"/>
    <col min="8468" max="8471" width="11.15625" style="66" customWidth="1"/>
    <col min="8472" max="8472" width="10.26171875" style="66" customWidth="1"/>
    <col min="8473" max="8474" width="6.83984375" style="66" customWidth="1"/>
    <col min="8475" max="8475" width="12" style="66" customWidth="1"/>
    <col min="8476" max="8476" width="8.578125" style="66" customWidth="1"/>
    <col min="8477" max="8477" width="10.26171875" style="66" customWidth="1"/>
    <col min="8478" max="8478" width="6.83984375" style="66" customWidth="1"/>
    <col min="8479" max="8479" width="36" style="66" customWidth="1"/>
    <col min="8480" max="8480" width="6.83984375" style="66" customWidth="1"/>
    <col min="8481" max="8484" width="10.26171875" style="66" customWidth="1"/>
    <col min="8485" max="8485" width="8.578125" style="66" customWidth="1"/>
    <col min="8486" max="8487" width="6.83984375" style="66" customWidth="1"/>
    <col min="8488" max="8488" width="10.26171875" style="66" customWidth="1"/>
    <col min="8489" max="8489" width="6.83984375" style="66" customWidth="1"/>
    <col min="8490" max="8493" width="8.578125" style="66" customWidth="1"/>
    <col min="8494" max="8496" width="6.83984375" style="66" customWidth="1"/>
    <col min="8497" max="8497" width="10.26171875" style="66" customWidth="1"/>
    <col min="8498" max="8498" width="6.83984375" style="66" customWidth="1"/>
    <col min="8499" max="8499" width="10.26171875" style="66" customWidth="1"/>
    <col min="8500" max="8501" width="11.15625" style="66" customWidth="1"/>
    <col min="8502" max="8502" width="10.26171875" style="66" customWidth="1"/>
    <col min="8503" max="8505" width="6.83984375" style="66" customWidth="1"/>
    <col min="8506" max="8506" width="11.15625" style="66" customWidth="1"/>
    <col min="8507" max="8507" width="6.83984375" style="66" customWidth="1"/>
    <col min="8508" max="8508" width="10.26171875" style="66" customWidth="1"/>
    <col min="8509" max="8510" width="11.15625" style="66" customWidth="1"/>
    <col min="8511" max="8512" width="10.26171875" style="66" customWidth="1"/>
    <col min="8513" max="8514" width="6.83984375" style="66" customWidth="1"/>
    <col min="8515" max="8515" width="11.15625" style="66" customWidth="1"/>
    <col min="8516" max="8516" width="6.83984375" style="66" customWidth="1"/>
    <col min="8517" max="8520" width="10.26171875" style="66" customWidth="1"/>
    <col min="8521" max="8523" width="6.83984375" style="66" customWidth="1"/>
    <col min="8524" max="8524" width="10.26171875" style="66" customWidth="1"/>
    <col min="8525" max="8704" width="8" style="66"/>
    <col min="8705" max="8705" width="0.41796875" style="66" customWidth="1"/>
    <col min="8706" max="8708" width="1.68359375" style="66" customWidth="1"/>
    <col min="8709" max="8709" width="61.68359375" style="66" customWidth="1"/>
    <col min="8710" max="8710" width="0.41796875" style="66" customWidth="1"/>
    <col min="8711" max="8711" width="10.26171875" style="66" customWidth="1"/>
    <col min="8712" max="8712" width="6.83984375" style="66" customWidth="1"/>
    <col min="8713" max="8713" width="11.15625" style="66" customWidth="1"/>
    <col min="8714" max="8716" width="12" style="66" customWidth="1"/>
    <col min="8717" max="8717" width="11.15625" style="66" customWidth="1"/>
    <col min="8718" max="8719" width="6.83984375" style="66" customWidth="1"/>
    <col min="8720" max="8720" width="12" style="66" customWidth="1"/>
    <col min="8721" max="8721" width="8.578125" style="66" customWidth="1"/>
    <col min="8722" max="8723" width="6.83984375" style="66" customWidth="1"/>
    <col min="8724" max="8727" width="11.15625" style="66" customWidth="1"/>
    <col min="8728" max="8728" width="10.26171875" style="66" customWidth="1"/>
    <col min="8729" max="8730" width="6.83984375" style="66" customWidth="1"/>
    <col min="8731" max="8731" width="12" style="66" customWidth="1"/>
    <col min="8732" max="8732" width="8.578125" style="66" customWidth="1"/>
    <col min="8733" max="8733" width="10.26171875" style="66" customWidth="1"/>
    <col min="8734" max="8734" width="6.83984375" style="66" customWidth="1"/>
    <col min="8735" max="8735" width="36" style="66" customWidth="1"/>
    <col min="8736" max="8736" width="6.83984375" style="66" customWidth="1"/>
    <col min="8737" max="8740" width="10.26171875" style="66" customWidth="1"/>
    <col min="8741" max="8741" width="8.578125" style="66" customWidth="1"/>
    <col min="8742" max="8743" width="6.83984375" style="66" customWidth="1"/>
    <col min="8744" max="8744" width="10.26171875" style="66" customWidth="1"/>
    <col min="8745" max="8745" width="6.83984375" style="66" customWidth="1"/>
    <col min="8746" max="8749" width="8.578125" style="66" customWidth="1"/>
    <col min="8750" max="8752" width="6.83984375" style="66" customWidth="1"/>
    <col min="8753" max="8753" width="10.26171875" style="66" customWidth="1"/>
    <col min="8754" max="8754" width="6.83984375" style="66" customWidth="1"/>
    <col min="8755" max="8755" width="10.26171875" style="66" customWidth="1"/>
    <col min="8756" max="8757" width="11.15625" style="66" customWidth="1"/>
    <col min="8758" max="8758" width="10.26171875" style="66" customWidth="1"/>
    <col min="8759" max="8761" width="6.83984375" style="66" customWidth="1"/>
    <col min="8762" max="8762" width="11.15625" style="66" customWidth="1"/>
    <col min="8763" max="8763" width="6.83984375" style="66" customWidth="1"/>
    <col min="8764" max="8764" width="10.26171875" style="66" customWidth="1"/>
    <col min="8765" max="8766" width="11.15625" style="66" customWidth="1"/>
    <col min="8767" max="8768" width="10.26171875" style="66" customWidth="1"/>
    <col min="8769" max="8770" width="6.83984375" style="66" customWidth="1"/>
    <col min="8771" max="8771" width="11.15625" style="66" customWidth="1"/>
    <col min="8772" max="8772" width="6.83984375" style="66" customWidth="1"/>
    <col min="8773" max="8776" width="10.26171875" style="66" customWidth="1"/>
    <col min="8777" max="8779" width="6.83984375" style="66" customWidth="1"/>
    <col min="8780" max="8780" width="10.26171875" style="66" customWidth="1"/>
    <col min="8781" max="8960" width="8" style="66"/>
    <col min="8961" max="8961" width="0.41796875" style="66" customWidth="1"/>
    <col min="8962" max="8964" width="1.68359375" style="66" customWidth="1"/>
    <col min="8965" max="8965" width="61.68359375" style="66" customWidth="1"/>
    <col min="8966" max="8966" width="0.41796875" style="66" customWidth="1"/>
    <col min="8967" max="8967" width="10.26171875" style="66" customWidth="1"/>
    <col min="8968" max="8968" width="6.83984375" style="66" customWidth="1"/>
    <col min="8969" max="8969" width="11.15625" style="66" customWidth="1"/>
    <col min="8970" max="8972" width="12" style="66" customWidth="1"/>
    <col min="8973" max="8973" width="11.15625" style="66" customWidth="1"/>
    <col min="8974" max="8975" width="6.83984375" style="66" customWidth="1"/>
    <col min="8976" max="8976" width="12" style="66" customWidth="1"/>
    <col min="8977" max="8977" width="8.578125" style="66" customWidth="1"/>
    <col min="8978" max="8979" width="6.83984375" style="66" customWidth="1"/>
    <col min="8980" max="8983" width="11.15625" style="66" customWidth="1"/>
    <col min="8984" max="8984" width="10.26171875" style="66" customWidth="1"/>
    <col min="8985" max="8986" width="6.83984375" style="66" customWidth="1"/>
    <col min="8987" max="8987" width="12" style="66" customWidth="1"/>
    <col min="8988" max="8988" width="8.578125" style="66" customWidth="1"/>
    <col min="8989" max="8989" width="10.26171875" style="66" customWidth="1"/>
    <col min="8990" max="8990" width="6.83984375" style="66" customWidth="1"/>
    <col min="8991" max="8991" width="36" style="66" customWidth="1"/>
    <col min="8992" max="8992" width="6.83984375" style="66" customWidth="1"/>
    <col min="8993" max="8996" width="10.26171875" style="66" customWidth="1"/>
    <col min="8997" max="8997" width="8.578125" style="66" customWidth="1"/>
    <col min="8998" max="8999" width="6.83984375" style="66" customWidth="1"/>
    <col min="9000" max="9000" width="10.26171875" style="66" customWidth="1"/>
    <col min="9001" max="9001" width="6.83984375" style="66" customWidth="1"/>
    <col min="9002" max="9005" width="8.578125" style="66" customWidth="1"/>
    <col min="9006" max="9008" width="6.83984375" style="66" customWidth="1"/>
    <col min="9009" max="9009" width="10.26171875" style="66" customWidth="1"/>
    <col min="9010" max="9010" width="6.83984375" style="66" customWidth="1"/>
    <col min="9011" max="9011" width="10.26171875" style="66" customWidth="1"/>
    <col min="9012" max="9013" width="11.15625" style="66" customWidth="1"/>
    <col min="9014" max="9014" width="10.26171875" style="66" customWidth="1"/>
    <col min="9015" max="9017" width="6.83984375" style="66" customWidth="1"/>
    <col min="9018" max="9018" width="11.15625" style="66" customWidth="1"/>
    <col min="9019" max="9019" width="6.83984375" style="66" customWidth="1"/>
    <col min="9020" max="9020" width="10.26171875" style="66" customWidth="1"/>
    <col min="9021" max="9022" width="11.15625" style="66" customWidth="1"/>
    <col min="9023" max="9024" width="10.26171875" style="66" customWidth="1"/>
    <col min="9025" max="9026" width="6.83984375" style="66" customWidth="1"/>
    <col min="9027" max="9027" width="11.15625" style="66" customWidth="1"/>
    <col min="9028" max="9028" width="6.83984375" style="66" customWidth="1"/>
    <col min="9029" max="9032" width="10.26171875" style="66" customWidth="1"/>
    <col min="9033" max="9035" width="6.83984375" style="66" customWidth="1"/>
    <col min="9036" max="9036" width="10.26171875" style="66" customWidth="1"/>
    <col min="9037" max="9216" width="8" style="66"/>
    <col min="9217" max="9217" width="0.41796875" style="66" customWidth="1"/>
    <col min="9218" max="9220" width="1.68359375" style="66" customWidth="1"/>
    <col min="9221" max="9221" width="61.68359375" style="66" customWidth="1"/>
    <col min="9222" max="9222" width="0.41796875" style="66" customWidth="1"/>
    <col min="9223" max="9223" width="10.26171875" style="66" customWidth="1"/>
    <col min="9224" max="9224" width="6.83984375" style="66" customWidth="1"/>
    <col min="9225" max="9225" width="11.15625" style="66" customWidth="1"/>
    <col min="9226" max="9228" width="12" style="66" customWidth="1"/>
    <col min="9229" max="9229" width="11.15625" style="66" customWidth="1"/>
    <col min="9230" max="9231" width="6.83984375" style="66" customWidth="1"/>
    <col min="9232" max="9232" width="12" style="66" customWidth="1"/>
    <col min="9233" max="9233" width="8.578125" style="66" customWidth="1"/>
    <col min="9234" max="9235" width="6.83984375" style="66" customWidth="1"/>
    <col min="9236" max="9239" width="11.15625" style="66" customWidth="1"/>
    <col min="9240" max="9240" width="10.26171875" style="66" customWidth="1"/>
    <col min="9241" max="9242" width="6.83984375" style="66" customWidth="1"/>
    <col min="9243" max="9243" width="12" style="66" customWidth="1"/>
    <col min="9244" max="9244" width="8.578125" style="66" customWidth="1"/>
    <col min="9245" max="9245" width="10.26171875" style="66" customWidth="1"/>
    <col min="9246" max="9246" width="6.83984375" style="66" customWidth="1"/>
    <col min="9247" max="9247" width="36" style="66" customWidth="1"/>
    <col min="9248" max="9248" width="6.83984375" style="66" customWidth="1"/>
    <col min="9249" max="9252" width="10.26171875" style="66" customWidth="1"/>
    <col min="9253" max="9253" width="8.578125" style="66" customWidth="1"/>
    <col min="9254" max="9255" width="6.83984375" style="66" customWidth="1"/>
    <col min="9256" max="9256" width="10.26171875" style="66" customWidth="1"/>
    <col min="9257" max="9257" width="6.83984375" style="66" customWidth="1"/>
    <col min="9258" max="9261" width="8.578125" style="66" customWidth="1"/>
    <col min="9262" max="9264" width="6.83984375" style="66" customWidth="1"/>
    <col min="9265" max="9265" width="10.26171875" style="66" customWidth="1"/>
    <col min="9266" max="9266" width="6.83984375" style="66" customWidth="1"/>
    <col min="9267" max="9267" width="10.26171875" style="66" customWidth="1"/>
    <col min="9268" max="9269" width="11.15625" style="66" customWidth="1"/>
    <col min="9270" max="9270" width="10.26171875" style="66" customWidth="1"/>
    <col min="9271" max="9273" width="6.83984375" style="66" customWidth="1"/>
    <col min="9274" max="9274" width="11.15625" style="66" customWidth="1"/>
    <col min="9275" max="9275" width="6.83984375" style="66" customWidth="1"/>
    <col min="9276" max="9276" width="10.26171875" style="66" customWidth="1"/>
    <col min="9277" max="9278" width="11.15625" style="66" customWidth="1"/>
    <col min="9279" max="9280" width="10.26171875" style="66" customWidth="1"/>
    <col min="9281" max="9282" width="6.83984375" style="66" customWidth="1"/>
    <col min="9283" max="9283" width="11.15625" style="66" customWidth="1"/>
    <col min="9284" max="9284" width="6.83984375" style="66" customWidth="1"/>
    <col min="9285" max="9288" width="10.26171875" style="66" customWidth="1"/>
    <col min="9289" max="9291" width="6.83984375" style="66" customWidth="1"/>
    <col min="9292" max="9292" width="10.26171875" style="66" customWidth="1"/>
    <col min="9293" max="9472" width="8" style="66"/>
    <col min="9473" max="9473" width="0.41796875" style="66" customWidth="1"/>
    <col min="9474" max="9476" width="1.68359375" style="66" customWidth="1"/>
    <col min="9477" max="9477" width="61.68359375" style="66" customWidth="1"/>
    <col min="9478" max="9478" width="0.41796875" style="66" customWidth="1"/>
    <col min="9479" max="9479" width="10.26171875" style="66" customWidth="1"/>
    <col min="9480" max="9480" width="6.83984375" style="66" customWidth="1"/>
    <col min="9481" max="9481" width="11.15625" style="66" customWidth="1"/>
    <col min="9482" max="9484" width="12" style="66" customWidth="1"/>
    <col min="9485" max="9485" width="11.15625" style="66" customWidth="1"/>
    <col min="9486" max="9487" width="6.83984375" style="66" customWidth="1"/>
    <col min="9488" max="9488" width="12" style="66" customWidth="1"/>
    <col min="9489" max="9489" width="8.578125" style="66" customWidth="1"/>
    <col min="9490" max="9491" width="6.83984375" style="66" customWidth="1"/>
    <col min="9492" max="9495" width="11.15625" style="66" customWidth="1"/>
    <col min="9496" max="9496" width="10.26171875" style="66" customWidth="1"/>
    <col min="9497" max="9498" width="6.83984375" style="66" customWidth="1"/>
    <col min="9499" max="9499" width="12" style="66" customWidth="1"/>
    <col min="9500" max="9500" width="8.578125" style="66" customWidth="1"/>
    <col min="9501" max="9501" width="10.26171875" style="66" customWidth="1"/>
    <col min="9502" max="9502" width="6.83984375" style="66" customWidth="1"/>
    <col min="9503" max="9503" width="36" style="66" customWidth="1"/>
    <col min="9504" max="9504" width="6.83984375" style="66" customWidth="1"/>
    <col min="9505" max="9508" width="10.26171875" style="66" customWidth="1"/>
    <col min="9509" max="9509" width="8.578125" style="66" customWidth="1"/>
    <col min="9510" max="9511" width="6.83984375" style="66" customWidth="1"/>
    <col min="9512" max="9512" width="10.26171875" style="66" customWidth="1"/>
    <col min="9513" max="9513" width="6.83984375" style="66" customWidth="1"/>
    <col min="9514" max="9517" width="8.578125" style="66" customWidth="1"/>
    <col min="9518" max="9520" width="6.83984375" style="66" customWidth="1"/>
    <col min="9521" max="9521" width="10.26171875" style="66" customWidth="1"/>
    <col min="9522" max="9522" width="6.83984375" style="66" customWidth="1"/>
    <col min="9523" max="9523" width="10.26171875" style="66" customWidth="1"/>
    <col min="9524" max="9525" width="11.15625" style="66" customWidth="1"/>
    <col min="9526" max="9526" width="10.26171875" style="66" customWidth="1"/>
    <col min="9527" max="9529" width="6.83984375" style="66" customWidth="1"/>
    <col min="9530" max="9530" width="11.15625" style="66" customWidth="1"/>
    <col min="9531" max="9531" width="6.83984375" style="66" customWidth="1"/>
    <col min="9532" max="9532" width="10.26171875" style="66" customWidth="1"/>
    <col min="9533" max="9534" width="11.15625" style="66" customWidth="1"/>
    <col min="9535" max="9536" width="10.26171875" style="66" customWidth="1"/>
    <col min="9537" max="9538" width="6.83984375" style="66" customWidth="1"/>
    <col min="9539" max="9539" width="11.15625" style="66" customWidth="1"/>
    <col min="9540" max="9540" width="6.83984375" style="66" customWidth="1"/>
    <col min="9541" max="9544" width="10.26171875" style="66" customWidth="1"/>
    <col min="9545" max="9547" width="6.83984375" style="66" customWidth="1"/>
    <col min="9548" max="9548" width="10.26171875" style="66" customWidth="1"/>
    <col min="9549" max="9728" width="8" style="66"/>
    <col min="9729" max="9729" width="0.41796875" style="66" customWidth="1"/>
    <col min="9730" max="9732" width="1.68359375" style="66" customWidth="1"/>
    <col min="9733" max="9733" width="61.68359375" style="66" customWidth="1"/>
    <col min="9734" max="9734" width="0.41796875" style="66" customWidth="1"/>
    <col min="9735" max="9735" width="10.26171875" style="66" customWidth="1"/>
    <col min="9736" max="9736" width="6.83984375" style="66" customWidth="1"/>
    <col min="9737" max="9737" width="11.15625" style="66" customWidth="1"/>
    <col min="9738" max="9740" width="12" style="66" customWidth="1"/>
    <col min="9741" max="9741" width="11.15625" style="66" customWidth="1"/>
    <col min="9742" max="9743" width="6.83984375" style="66" customWidth="1"/>
    <col min="9744" max="9744" width="12" style="66" customWidth="1"/>
    <col min="9745" max="9745" width="8.578125" style="66" customWidth="1"/>
    <col min="9746" max="9747" width="6.83984375" style="66" customWidth="1"/>
    <col min="9748" max="9751" width="11.15625" style="66" customWidth="1"/>
    <col min="9752" max="9752" width="10.26171875" style="66" customWidth="1"/>
    <col min="9753" max="9754" width="6.83984375" style="66" customWidth="1"/>
    <col min="9755" max="9755" width="12" style="66" customWidth="1"/>
    <col min="9756" max="9756" width="8.578125" style="66" customWidth="1"/>
    <col min="9757" max="9757" width="10.26171875" style="66" customWidth="1"/>
    <col min="9758" max="9758" width="6.83984375" style="66" customWidth="1"/>
    <col min="9759" max="9759" width="36" style="66" customWidth="1"/>
    <col min="9760" max="9760" width="6.83984375" style="66" customWidth="1"/>
    <col min="9761" max="9764" width="10.26171875" style="66" customWidth="1"/>
    <col min="9765" max="9765" width="8.578125" style="66" customWidth="1"/>
    <col min="9766" max="9767" width="6.83984375" style="66" customWidth="1"/>
    <col min="9768" max="9768" width="10.26171875" style="66" customWidth="1"/>
    <col min="9769" max="9769" width="6.83984375" style="66" customWidth="1"/>
    <col min="9770" max="9773" width="8.578125" style="66" customWidth="1"/>
    <col min="9774" max="9776" width="6.83984375" style="66" customWidth="1"/>
    <col min="9777" max="9777" width="10.26171875" style="66" customWidth="1"/>
    <col min="9778" max="9778" width="6.83984375" style="66" customWidth="1"/>
    <col min="9779" max="9779" width="10.26171875" style="66" customWidth="1"/>
    <col min="9780" max="9781" width="11.15625" style="66" customWidth="1"/>
    <col min="9782" max="9782" width="10.26171875" style="66" customWidth="1"/>
    <col min="9783" max="9785" width="6.83984375" style="66" customWidth="1"/>
    <col min="9786" max="9786" width="11.15625" style="66" customWidth="1"/>
    <col min="9787" max="9787" width="6.83984375" style="66" customWidth="1"/>
    <col min="9788" max="9788" width="10.26171875" style="66" customWidth="1"/>
    <col min="9789" max="9790" width="11.15625" style="66" customWidth="1"/>
    <col min="9791" max="9792" width="10.26171875" style="66" customWidth="1"/>
    <col min="9793" max="9794" width="6.83984375" style="66" customWidth="1"/>
    <col min="9795" max="9795" width="11.15625" style="66" customWidth="1"/>
    <col min="9796" max="9796" width="6.83984375" style="66" customWidth="1"/>
    <col min="9797" max="9800" width="10.26171875" style="66" customWidth="1"/>
    <col min="9801" max="9803" width="6.83984375" style="66" customWidth="1"/>
    <col min="9804" max="9804" width="10.26171875" style="66" customWidth="1"/>
    <col min="9805" max="9984" width="8" style="66"/>
    <col min="9985" max="9985" width="0.41796875" style="66" customWidth="1"/>
    <col min="9986" max="9988" width="1.68359375" style="66" customWidth="1"/>
    <col min="9989" max="9989" width="61.68359375" style="66" customWidth="1"/>
    <col min="9990" max="9990" width="0.41796875" style="66" customWidth="1"/>
    <col min="9991" max="9991" width="10.26171875" style="66" customWidth="1"/>
    <col min="9992" max="9992" width="6.83984375" style="66" customWidth="1"/>
    <col min="9993" max="9993" width="11.15625" style="66" customWidth="1"/>
    <col min="9994" max="9996" width="12" style="66" customWidth="1"/>
    <col min="9997" max="9997" width="11.15625" style="66" customWidth="1"/>
    <col min="9998" max="9999" width="6.83984375" style="66" customWidth="1"/>
    <col min="10000" max="10000" width="12" style="66" customWidth="1"/>
    <col min="10001" max="10001" width="8.578125" style="66" customWidth="1"/>
    <col min="10002" max="10003" width="6.83984375" style="66" customWidth="1"/>
    <col min="10004" max="10007" width="11.15625" style="66" customWidth="1"/>
    <col min="10008" max="10008" width="10.26171875" style="66" customWidth="1"/>
    <col min="10009" max="10010" width="6.83984375" style="66" customWidth="1"/>
    <col min="10011" max="10011" width="12" style="66" customWidth="1"/>
    <col min="10012" max="10012" width="8.578125" style="66" customWidth="1"/>
    <col min="10013" max="10013" width="10.26171875" style="66" customWidth="1"/>
    <col min="10014" max="10014" width="6.83984375" style="66" customWidth="1"/>
    <col min="10015" max="10015" width="36" style="66" customWidth="1"/>
    <col min="10016" max="10016" width="6.83984375" style="66" customWidth="1"/>
    <col min="10017" max="10020" width="10.26171875" style="66" customWidth="1"/>
    <col min="10021" max="10021" width="8.578125" style="66" customWidth="1"/>
    <col min="10022" max="10023" width="6.83984375" style="66" customWidth="1"/>
    <col min="10024" max="10024" width="10.26171875" style="66" customWidth="1"/>
    <col min="10025" max="10025" width="6.83984375" style="66" customWidth="1"/>
    <col min="10026" max="10029" width="8.578125" style="66" customWidth="1"/>
    <col min="10030" max="10032" width="6.83984375" style="66" customWidth="1"/>
    <col min="10033" max="10033" width="10.26171875" style="66" customWidth="1"/>
    <col min="10034" max="10034" width="6.83984375" style="66" customWidth="1"/>
    <col min="10035" max="10035" width="10.26171875" style="66" customWidth="1"/>
    <col min="10036" max="10037" width="11.15625" style="66" customWidth="1"/>
    <col min="10038" max="10038" width="10.26171875" style="66" customWidth="1"/>
    <col min="10039" max="10041" width="6.83984375" style="66" customWidth="1"/>
    <col min="10042" max="10042" width="11.15625" style="66" customWidth="1"/>
    <col min="10043" max="10043" width="6.83984375" style="66" customWidth="1"/>
    <col min="10044" max="10044" width="10.26171875" style="66" customWidth="1"/>
    <col min="10045" max="10046" width="11.15625" style="66" customWidth="1"/>
    <col min="10047" max="10048" width="10.26171875" style="66" customWidth="1"/>
    <col min="10049" max="10050" width="6.83984375" style="66" customWidth="1"/>
    <col min="10051" max="10051" width="11.15625" style="66" customWidth="1"/>
    <col min="10052" max="10052" width="6.83984375" style="66" customWidth="1"/>
    <col min="10053" max="10056" width="10.26171875" style="66" customWidth="1"/>
    <col min="10057" max="10059" width="6.83984375" style="66" customWidth="1"/>
    <col min="10060" max="10060" width="10.26171875" style="66" customWidth="1"/>
    <col min="10061" max="10240" width="8" style="66"/>
    <col min="10241" max="10241" width="0.41796875" style="66" customWidth="1"/>
    <col min="10242" max="10244" width="1.68359375" style="66" customWidth="1"/>
    <col min="10245" max="10245" width="61.68359375" style="66" customWidth="1"/>
    <col min="10246" max="10246" width="0.41796875" style="66" customWidth="1"/>
    <col min="10247" max="10247" width="10.26171875" style="66" customWidth="1"/>
    <col min="10248" max="10248" width="6.83984375" style="66" customWidth="1"/>
    <col min="10249" max="10249" width="11.15625" style="66" customWidth="1"/>
    <col min="10250" max="10252" width="12" style="66" customWidth="1"/>
    <col min="10253" max="10253" width="11.15625" style="66" customWidth="1"/>
    <col min="10254" max="10255" width="6.83984375" style="66" customWidth="1"/>
    <col min="10256" max="10256" width="12" style="66" customWidth="1"/>
    <col min="10257" max="10257" width="8.578125" style="66" customWidth="1"/>
    <col min="10258" max="10259" width="6.83984375" style="66" customWidth="1"/>
    <col min="10260" max="10263" width="11.15625" style="66" customWidth="1"/>
    <col min="10264" max="10264" width="10.26171875" style="66" customWidth="1"/>
    <col min="10265" max="10266" width="6.83984375" style="66" customWidth="1"/>
    <col min="10267" max="10267" width="12" style="66" customWidth="1"/>
    <col min="10268" max="10268" width="8.578125" style="66" customWidth="1"/>
    <col min="10269" max="10269" width="10.26171875" style="66" customWidth="1"/>
    <col min="10270" max="10270" width="6.83984375" style="66" customWidth="1"/>
    <col min="10271" max="10271" width="36" style="66" customWidth="1"/>
    <col min="10272" max="10272" width="6.83984375" style="66" customWidth="1"/>
    <col min="10273" max="10276" width="10.26171875" style="66" customWidth="1"/>
    <col min="10277" max="10277" width="8.578125" style="66" customWidth="1"/>
    <col min="10278" max="10279" width="6.83984375" style="66" customWidth="1"/>
    <col min="10280" max="10280" width="10.26171875" style="66" customWidth="1"/>
    <col min="10281" max="10281" width="6.83984375" style="66" customWidth="1"/>
    <col min="10282" max="10285" width="8.578125" style="66" customWidth="1"/>
    <col min="10286" max="10288" width="6.83984375" style="66" customWidth="1"/>
    <col min="10289" max="10289" width="10.26171875" style="66" customWidth="1"/>
    <col min="10290" max="10290" width="6.83984375" style="66" customWidth="1"/>
    <col min="10291" max="10291" width="10.26171875" style="66" customWidth="1"/>
    <col min="10292" max="10293" width="11.15625" style="66" customWidth="1"/>
    <col min="10294" max="10294" width="10.26171875" style="66" customWidth="1"/>
    <col min="10295" max="10297" width="6.83984375" style="66" customWidth="1"/>
    <col min="10298" max="10298" width="11.15625" style="66" customWidth="1"/>
    <col min="10299" max="10299" width="6.83984375" style="66" customWidth="1"/>
    <col min="10300" max="10300" width="10.26171875" style="66" customWidth="1"/>
    <col min="10301" max="10302" width="11.15625" style="66" customWidth="1"/>
    <col min="10303" max="10304" width="10.26171875" style="66" customWidth="1"/>
    <col min="10305" max="10306" width="6.83984375" style="66" customWidth="1"/>
    <col min="10307" max="10307" width="11.15625" style="66" customWidth="1"/>
    <col min="10308" max="10308" width="6.83984375" style="66" customWidth="1"/>
    <col min="10309" max="10312" width="10.26171875" style="66" customWidth="1"/>
    <col min="10313" max="10315" width="6.83984375" style="66" customWidth="1"/>
    <col min="10316" max="10316" width="10.26171875" style="66" customWidth="1"/>
    <col min="10317" max="10496" width="8" style="66"/>
    <col min="10497" max="10497" width="0.41796875" style="66" customWidth="1"/>
    <col min="10498" max="10500" width="1.68359375" style="66" customWidth="1"/>
    <col min="10501" max="10501" width="61.68359375" style="66" customWidth="1"/>
    <col min="10502" max="10502" width="0.41796875" style="66" customWidth="1"/>
    <col min="10503" max="10503" width="10.26171875" style="66" customWidth="1"/>
    <col min="10504" max="10504" width="6.83984375" style="66" customWidth="1"/>
    <col min="10505" max="10505" width="11.15625" style="66" customWidth="1"/>
    <col min="10506" max="10508" width="12" style="66" customWidth="1"/>
    <col min="10509" max="10509" width="11.15625" style="66" customWidth="1"/>
    <col min="10510" max="10511" width="6.83984375" style="66" customWidth="1"/>
    <col min="10512" max="10512" width="12" style="66" customWidth="1"/>
    <col min="10513" max="10513" width="8.578125" style="66" customWidth="1"/>
    <col min="10514" max="10515" width="6.83984375" style="66" customWidth="1"/>
    <col min="10516" max="10519" width="11.15625" style="66" customWidth="1"/>
    <col min="10520" max="10520" width="10.26171875" style="66" customWidth="1"/>
    <col min="10521" max="10522" width="6.83984375" style="66" customWidth="1"/>
    <col min="10523" max="10523" width="12" style="66" customWidth="1"/>
    <col min="10524" max="10524" width="8.578125" style="66" customWidth="1"/>
    <col min="10525" max="10525" width="10.26171875" style="66" customWidth="1"/>
    <col min="10526" max="10526" width="6.83984375" style="66" customWidth="1"/>
    <col min="10527" max="10527" width="36" style="66" customWidth="1"/>
    <col min="10528" max="10528" width="6.83984375" style="66" customWidth="1"/>
    <col min="10529" max="10532" width="10.26171875" style="66" customWidth="1"/>
    <col min="10533" max="10533" width="8.578125" style="66" customWidth="1"/>
    <col min="10534" max="10535" width="6.83984375" style="66" customWidth="1"/>
    <col min="10536" max="10536" width="10.26171875" style="66" customWidth="1"/>
    <col min="10537" max="10537" width="6.83984375" style="66" customWidth="1"/>
    <col min="10538" max="10541" width="8.578125" style="66" customWidth="1"/>
    <col min="10542" max="10544" width="6.83984375" style="66" customWidth="1"/>
    <col min="10545" max="10545" width="10.26171875" style="66" customWidth="1"/>
    <col min="10546" max="10546" width="6.83984375" style="66" customWidth="1"/>
    <col min="10547" max="10547" width="10.26171875" style="66" customWidth="1"/>
    <col min="10548" max="10549" width="11.15625" style="66" customWidth="1"/>
    <col min="10550" max="10550" width="10.26171875" style="66" customWidth="1"/>
    <col min="10551" max="10553" width="6.83984375" style="66" customWidth="1"/>
    <col min="10554" max="10554" width="11.15625" style="66" customWidth="1"/>
    <col min="10555" max="10555" width="6.83984375" style="66" customWidth="1"/>
    <col min="10556" max="10556" width="10.26171875" style="66" customWidth="1"/>
    <col min="10557" max="10558" width="11.15625" style="66" customWidth="1"/>
    <col min="10559" max="10560" width="10.26171875" style="66" customWidth="1"/>
    <col min="10561" max="10562" width="6.83984375" style="66" customWidth="1"/>
    <col min="10563" max="10563" width="11.15625" style="66" customWidth="1"/>
    <col min="10564" max="10564" width="6.83984375" style="66" customWidth="1"/>
    <col min="10565" max="10568" width="10.26171875" style="66" customWidth="1"/>
    <col min="10569" max="10571" width="6.83984375" style="66" customWidth="1"/>
    <col min="10572" max="10572" width="10.26171875" style="66" customWidth="1"/>
    <col min="10573" max="10752" width="8" style="66"/>
    <col min="10753" max="10753" width="0.41796875" style="66" customWidth="1"/>
    <col min="10754" max="10756" width="1.68359375" style="66" customWidth="1"/>
    <col min="10757" max="10757" width="61.68359375" style="66" customWidth="1"/>
    <col min="10758" max="10758" width="0.41796875" style="66" customWidth="1"/>
    <col min="10759" max="10759" width="10.26171875" style="66" customWidth="1"/>
    <col min="10760" max="10760" width="6.83984375" style="66" customWidth="1"/>
    <col min="10761" max="10761" width="11.15625" style="66" customWidth="1"/>
    <col min="10762" max="10764" width="12" style="66" customWidth="1"/>
    <col min="10765" max="10765" width="11.15625" style="66" customWidth="1"/>
    <col min="10766" max="10767" width="6.83984375" style="66" customWidth="1"/>
    <col min="10768" max="10768" width="12" style="66" customWidth="1"/>
    <col min="10769" max="10769" width="8.578125" style="66" customWidth="1"/>
    <col min="10770" max="10771" width="6.83984375" style="66" customWidth="1"/>
    <col min="10772" max="10775" width="11.15625" style="66" customWidth="1"/>
    <col min="10776" max="10776" width="10.26171875" style="66" customWidth="1"/>
    <col min="10777" max="10778" width="6.83984375" style="66" customWidth="1"/>
    <col min="10779" max="10779" width="12" style="66" customWidth="1"/>
    <col min="10780" max="10780" width="8.578125" style="66" customWidth="1"/>
    <col min="10781" max="10781" width="10.26171875" style="66" customWidth="1"/>
    <col min="10782" max="10782" width="6.83984375" style="66" customWidth="1"/>
    <col min="10783" max="10783" width="36" style="66" customWidth="1"/>
    <col min="10784" max="10784" width="6.83984375" style="66" customWidth="1"/>
    <col min="10785" max="10788" width="10.26171875" style="66" customWidth="1"/>
    <col min="10789" max="10789" width="8.578125" style="66" customWidth="1"/>
    <col min="10790" max="10791" width="6.83984375" style="66" customWidth="1"/>
    <col min="10792" max="10792" width="10.26171875" style="66" customWidth="1"/>
    <col min="10793" max="10793" width="6.83984375" style="66" customWidth="1"/>
    <col min="10794" max="10797" width="8.578125" style="66" customWidth="1"/>
    <col min="10798" max="10800" width="6.83984375" style="66" customWidth="1"/>
    <col min="10801" max="10801" width="10.26171875" style="66" customWidth="1"/>
    <col min="10802" max="10802" width="6.83984375" style="66" customWidth="1"/>
    <col min="10803" max="10803" width="10.26171875" style="66" customWidth="1"/>
    <col min="10804" max="10805" width="11.15625" style="66" customWidth="1"/>
    <col min="10806" max="10806" width="10.26171875" style="66" customWidth="1"/>
    <col min="10807" max="10809" width="6.83984375" style="66" customWidth="1"/>
    <col min="10810" max="10810" width="11.15625" style="66" customWidth="1"/>
    <col min="10811" max="10811" width="6.83984375" style="66" customWidth="1"/>
    <col min="10812" max="10812" width="10.26171875" style="66" customWidth="1"/>
    <col min="10813" max="10814" width="11.15625" style="66" customWidth="1"/>
    <col min="10815" max="10816" width="10.26171875" style="66" customWidth="1"/>
    <col min="10817" max="10818" width="6.83984375" style="66" customWidth="1"/>
    <col min="10819" max="10819" width="11.15625" style="66" customWidth="1"/>
    <col min="10820" max="10820" width="6.83984375" style="66" customWidth="1"/>
    <col min="10821" max="10824" width="10.26171875" style="66" customWidth="1"/>
    <col min="10825" max="10827" width="6.83984375" style="66" customWidth="1"/>
    <col min="10828" max="10828" width="10.26171875" style="66" customWidth="1"/>
    <col min="10829" max="11008" width="8" style="66"/>
    <col min="11009" max="11009" width="0.41796875" style="66" customWidth="1"/>
    <col min="11010" max="11012" width="1.68359375" style="66" customWidth="1"/>
    <col min="11013" max="11013" width="61.68359375" style="66" customWidth="1"/>
    <col min="11014" max="11014" width="0.41796875" style="66" customWidth="1"/>
    <col min="11015" max="11015" width="10.26171875" style="66" customWidth="1"/>
    <col min="11016" max="11016" width="6.83984375" style="66" customWidth="1"/>
    <col min="11017" max="11017" width="11.15625" style="66" customWidth="1"/>
    <col min="11018" max="11020" width="12" style="66" customWidth="1"/>
    <col min="11021" max="11021" width="11.15625" style="66" customWidth="1"/>
    <col min="11022" max="11023" width="6.83984375" style="66" customWidth="1"/>
    <col min="11024" max="11024" width="12" style="66" customWidth="1"/>
    <col min="11025" max="11025" width="8.578125" style="66" customWidth="1"/>
    <col min="11026" max="11027" width="6.83984375" style="66" customWidth="1"/>
    <col min="11028" max="11031" width="11.15625" style="66" customWidth="1"/>
    <col min="11032" max="11032" width="10.26171875" style="66" customWidth="1"/>
    <col min="11033" max="11034" width="6.83984375" style="66" customWidth="1"/>
    <col min="11035" max="11035" width="12" style="66" customWidth="1"/>
    <col min="11036" max="11036" width="8.578125" style="66" customWidth="1"/>
    <col min="11037" max="11037" width="10.26171875" style="66" customWidth="1"/>
    <col min="11038" max="11038" width="6.83984375" style="66" customWidth="1"/>
    <col min="11039" max="11039" width="36" style="66" customWidth="1"/>
    <col min="11040" max="11040" width="6.83984375" style="66" customWidth="1"/>
    <col min="11041" max="11044" width="10.26171875" style="66" customWidth="1"/>
    <col min="11045" max="11045" width="8.578125" style="66" customWidth="1"/>
    <col min="11046" max="11047" width="6.83984375" style="66" customWidth="1"/>
    <col min="11048" max="11048" width="10.26171875" style="66" customWidth="1"/>
    <col min="11049" max="11049" width="6.83984375" style="66" customWidth="1"/>
    <col min="11050" max="11053" width="8.578125" style="66" customWidth="1"/>
    <col min="11054" max="11056" width="6.83984375" style="66" customWidth="1"/>
    <col min="11057" max="11057" width="10.26171875" style="66" customWidth="1"/>
    <col min="11058" max="11058" width="6.83984375" style="66" customWidth="1"/>
    <col min="11059" max="11059" width="10.26171875" style="66" customWidth="1"/>
    <col min="11060" max="11061" width="11.15625" style="66" customWidth="1"/>
    <col min="11062" max="11062" width="10.26171875" style="66" customWidth="1"/>
    <col min="11063" max="11065" width="6.83984375" style="66" customWidth="1"/>
    <col min="11066" max="11066" width="11.15625" style="66" customWidth="1"/>
    <col min="11067" max="11067" width="6.83984375" style="66" customWidth="1"/>
    <col min="11068" max="11068" width="10.26171875" style="66" customWidth="1"/>
    <col min="11069" max="11070" width="11.15625" style="66" customWidth="1"/>
    <col min="11071" max="11072" width="10.26171875" style="66" customWidth="1"/>
    <col min="11073" max="11074" width="6.83984375" style="66" customWidth="1"/>
    <col min="11075" max="11075" width="11.15625" style="66" customWidth="1"/>
    <col min="11076" max="11076" width="6.83984375" style="66" customWidth="1"/>
    <col min="11077" max="11080" width="10.26171875" style="66" customWidth="1"/>
    <col min="11081" max="11083" width="6.83984375" style="66" customWidth="1"/>
    <col min="11084" max="11084" width="10.26171875" style="66" customWidth="1"/>
    <col min="11085" max="11264" width="8" style="66"/>
    <col min="11265" max="11265" width="0.41796875" style="66" customWidth="1"/>
    <col min="11266" max="11268" width="1.68359375" style="66" customWidth="1"/>
    <col min="11269" max="11269" width="61.68359375" style="66" customWidth="1"/>
    <col min="11270" max="11270" width="0.41796875" style="66" customWidth="1"/>
    <col min="11271" max="11271" width="10.26171875" style="66" customWidth="1"/>
    <col min="11272" max="11272" width="6.83984375" style="66" customWidth="1"/>
    <col min="11273" max="11273" width="11.15625" style="66" customWidth="1"/>
    <col min="11274" max="11276" width="12" style="66" customWidth="1"/>
    <col min="11277" max="11277" width="11.15625" style="66" customWidth="1"/>
    <col min="11278" max="11279" width="6.83984375" style="66" customWidth="1"/>
    <col min="11280" max="11280" width="12" style="66" customWidth="1"/>
    <col min="11281" max="11281" width="8.578125" style="66" customWidth="1"/>
    <col min="11282" max="11283" width="6.83984375" style="66" customWidth="1"/>
    <col min="11284" max="11287" width="11.15625" style="66" customWidth="1"/>
    <col min="11288" max="11288" width="10.26171875" style="66" customWidth="1"/>
    <col min="11289" max="11290" width="6.83984375" style="66" customWidth="1"/>
    <col min="11291" max="11291" width="12" style="66" customWidth="1"/>
    <col min="11292" max="11292" width="8.578125" style="66" customWidth="1"/>
    <col min="11293" max="11293" width="10.26171875" style="66" customWidth="1"/>
    <col min="11294" max="11294" width="6.83984375" style="66" customWidth="1"/>
    <col min="11295" max="11295" width="36" style="66" customWidth="1"/>
    <col min="11296" max="11296" width="6.83984375" style="66" customWidth="1"/>
    <col min="11297" max="11300" width="10.26171875" style="66" customWidth="1"/>
    <col min="11301" max="11301" width="8.578125" style="66" customWidth="1"/>
    <col min="11302" max="11303" width="6.83984375" style="66" customWidth="1"/>
    <col min="11304" max="11304" width="10.26171875" style="66" customWidth="1"/>
    <col min="11305" max="11305" width="6.83984375" style="66" customWidth="1"/>
    <col min="11306" max="11309" width="8.578125" style="66" customWidth="1"/>
    <col min="11310" max="11312" width="6.83984375" style="66" customWidth="1"/>
    <col min="11313" max="11313" width="10.26171875" style="66" customWidth="1"/>
    <col min="11314" max="11314" width="6.83984375" style="66" customWidth="1"/>
    <col min="11315" max="11315" width="10.26171875" style="66" customWidth="1"/>
    <col min="11316" max="11317" width="11.15625" style="66" customWidth="1"/>
    <col min="11318" max="11318" width="10.26171875" style="66" customWidth="1"/>
    <col min="11319" max="11321" width="6.83984375" style="66" customWidth="1"/>
    <col min="11322" max="11322" width="11.15625" style="66" customWidth="1"/>
    <col min="11323" max="11323" width="6.83984375" style="66" customWidth="1"/>
    <col min="11324" max="11324" width="10.26171875" style="66" customWidth="1"/>
    <col min="11325" max="11326" width="11.15625" style="66" customWidth="1"/>
    <col min="11327" max="11328" width="10.26171875" style="66" customWidth="1"/>
    <col min="11329" max="11330" width="6.83984375" style="66" customWidth="1"/>
    <col min="11331" max="11331" width="11.15625" style="66" customWidth="1"/>
    <col min="11332" max="11332" width="6.83984375" style="66" customWidth="1"/>
    <col min="11333" max="11336" width="10.26171875" style="66" customWidth="1"/>
    <col min="11337" max="11339" width="6.83984375" style="66" customWidth="1"/>
    <col min="11340" max="11340" width="10.26171875" style="66" customWidth="1"/>
    <col min="11341" max="11520" width="8" style="66"/>
    <col min="11521" max="11521" width="0.41796875" style="66" customWidth="1"/>
    <col min="11522" max="11524" width="1.68359375" style="66" customWidth="1"/>
    <col min="11525" max="11525" width="61.68359375" style="66" customWidth="1"/>
    <col min="11526" max="11526" width="0.41796875" style="66" customWidth="1"/>
    <col min="11527" max="11527" width="10.26171875" style="66" customWidth="1"/>
    <col min="11528" max="11528" width="6.83984375" style="66" customWidth="1"/>
    <col min="11529" max="11529" width="11.15625" style="66" customWidth="1"/>
    <col min="11530" max="11532" width="12" style="66" customWidth="1"/>
    <col min="11533" max="11533" width="11.15625" style="66" customWidth="1"/>
    <col min="11534" max="11535" width="6.83984375" style="66" customWidth="1"/>
    <col min="11536" max="11536" width="12" style="66" customWidth="1"/>
    <col min="11537" max="11537" width="8.578125" style="66" customWidth="1"/>
    <col min="11538" max="11539" width="6.83984375" style="66" customWidth="1"/>
    <col min="11540" max="11543" width="11.15625" style="66" customWidth="1"/>
    <col min="11544" max="11544" width="10.26171875" style="66" customWidth="1"/>
    <col min="11545" max="11546" width="6.83984375" style="66" customWidth="1"/>
    <col min="11547" max="11547" width="12" style="66" customWidth="1"/>
    <col min="11548" max="11548" width="8.578125" style="66" customWidth="1"/>
    <col min="11549" max="11549" width="10.26171875" style="66" customWidth="1"/>
    <col min="11550" max="11550" width="6.83984375" style="66" customWidth="1"/>
    <col min="11551" max="11551" width="36" style="66" customWidth="1"/>
    <col min="11552" max="11552" width="6.83984375" style="66" customWidth="1"/>
    <col min="11553" max="11556" width="10.26171875" style="66" customWidth="1"/>
    <col min="11557" max="11557" width="8.578125" style="66" customWidth="1"/>
    <col min="11558" max="11559" width="6.83984375" style="66" customWidth="1"/>
    <col min="11560" max="11560" width="10.26171875" style="66" customWidth="1"/>
    <col min="11561" max="11561" width="6.83984375" style="66" customWidth="1"/>
    <col min="11562" max="11565" width="8.578125" style="66" customWidth="1"/>
    <col min="11566" max="11568" width="6.83984375" style="66" customWidth="1"/>
    <col min="11569" max="11569" width="10.26171875" style="66" customWidth="1"/>
    <col min="11570" max="11570" width="6.83984375" style="66" customWidth="1"/>
    <col min="11571" max="11571" width="10.26171875" style="66" customWidth="1"/>
    <col min="11572" max="11573" width="11.15625" style="66" customWidth="1"/>
    <col min="11574" max="11574" width="10.26171875" style="66" customWidth="1"/>
    <col min="11575" max="11577" width="6.83984375" style="66" customWidth="1"/>
    <col min="11578" max="11578" width="11.15625" style="66" customWidth="1"/>
    <col min="11579" max="11579" width="6.83984375" style="66" customWidth="1"/>
    <col min="11580" max="11580" width="10.26171875" style="66" customWidth="1"/>
    <col min="11581" max="11582" width="11.15625" style="66" customWidth="1"/>
    <col min="11583" max="11584" width="10.26171875" style="66" customWidth="1"/>
    <col min="11585" max="11586" width="6.83984375" style="66" customWidth="1"/>
    <col min="11587" max="11587" width="11.15625" style="66" customWidth="1"/>
    <col min="11588" max="11588" width="6.83984375" style="66" customWidth="1"/>
    <col min="11589" max="11592" width="10.26171875" style="66" customWidth="1"/>
    <col min="11593" max="11595" width="6.83984375" style="66" customWidth="1"/>
    <col min="11596" max="11596" width="10.26171875" style="66" customWidth="1"/>
    <col min="11597" max="11776" width="8" style="66"/>
    <col min="11777" max="11777" width="0.41796875" style="66" customWidth="1"/>
    <col min="11778" max="11780" width="1.68359375" style="66" customWidth="1"/>
    <col min="11781" max="11781" width="61.68359375" style="66" customWidth="1"/>
    <col min="11782" max="11782" width="0.41796875" style="66" customWidth="1"/>
    <col min="11783" max="11783" width="10.26171875" style="66" customWidth="1"/>
    <col min="11784" max="11784" width="6.83984375" style="66" customWidth="1"/>
    <col min="11785" max="11785" width="11.15625" style="66" customWidth="1"/>
    <col min="11786" max="11788" width="12" style="66" customWidth="1"/>
    <col min="11789" max="11789" width="11.15625" style="66" customWidth="1"/>
    <col min="11790" max="11791" width="6.83984375" style="66" customWidth="1"/>
    <col min="11792" max="11792" width="12" style="66" customWidth="1"/>
    <col min="11793" max="11793" width="8.578125" style="66" customWidth="1"/>
    <col min="11794" max="11795" width="6.83984375" style="66" customWidth="1"/>
    <col min="11796" max="11799" width="11.15625" style="66" customWidth="1"/>
    <col min="11800" max="11800" width="10.26171875" style="66" customWidth="1"/>
    <col min="11801" max="11802" width="6.83984375" style="66" customWidth="1"/>
    <col min="11803" max="11803" width="12" style="66" customWidth="1"/>
    <col min="11804" max="11804" width="8.578125" style="66" customWidth="1"/>
    <col min="11805" max="11805" width="10.26171875" style="66" customWidth="1"/>
    <col min="11806" max="11806" width="6.83984375" style="66" customWidth="1"/>
    <col min="11807" max="11807" width="36" style="66" customWidth="1"/>
    <col min="11808" max="11808" width="6.83984375" style="66" customWidth="1"/>
    <col min="11809" max="11812" width="10.26171875" style="66" customWidth="1"/>
    <col min="11813" max="11813" width="8.578125" style="66" customWidth="1"/>
    <col min="11814" max="11815" width="6.83984375" style="66" customWidth="1"/>
    <col min="11816" max="11816" width="10.26171875" style="66" customWidth="1"/>
    <col min="11817" max="11817" width="6.83984375" style="66" customWidth="1"/>
    <col min="11818" max="11821" width="8.578125" style="66" customWidth="1"/>
    <col min="11822" max="11824" width="6.83984375" style="66" customWidth="1"/>
    <col min="11825" max="11825" width="10.26171875" style="66" customWidth="1"/>
    <col min="11826" max="11826" width="6.83984375" style="66" customWidth="1"/>
    <col min="11827" max="11827" width="10.26171875" style="66" customWidth="1"/>
    <col min="11828" max="11829" width="11.15625" style="66" customWidth="1"/>
    <col min="11830" max="11830" width="10.26171875" style="66" customWidth="1"/>
    <col min="11831" max="11833" width="6.83984375" style="66" customWidth="1"/>
    <col min="11834" max="11834" width="11.15625" style="66" customWidth="1"/>
    <col min="11835" max="11835" width="6.83984375" style="66" customWidth="1"/>
    <col min="11836" max="11836" width="10.26171875" style="66" customWidth="1"/>
    <col min="11837" max="11838" width="11.15625" style="66" customWidth="1"/>
    <col min="11839" max="11840" width="10.26171875" style="66" customWidth="1"/>
    <col min="11841" max="11842" width="6.83984375" style="66" customWidth="1"/>
    <col min="11843" max="11843" width="11.15625" style="66" customWidth="1"/>
    <col min="11844" max="11844" width="6.83984375" style="66" customWidth="1"/>
    <col min="11845" max="11848" width="10.26171875" style="66" customWidth="1"/>
    <col min="11849" max="11851" width="6.83984375" style="66" customWidth="1"/>
    <col min="11852" max="11852" width="10.26171875" style="66" customWidth="1"/>
    <col min="11853" max="12032" width="8" style="66"/>
    <col min="12033" max="12033" width="0.41796875" style="66" customWidth="1"/>
    <col min="12034" max="12036" width="1.68359375" style="66" customWidth="1"/>
    <col min="12037" max="12037" width="61.68359375" style="66" customWidth="1"/>
    <col min="12038" max="12038" width="0.41796875" style="66" customWidth="1"/>
    <col min="12039" max="12039" width="10.26171875" style="66" customWidth="1"/>
    <col min="12040" max="12040" width="6.83984375" style="66" customWidth="1"/>
    <col min="12041" max="12041" width="11.15625" style="66" customWidth="1"/>
    <col min="12042" max="12044" width="12" style="66" customWidth="1"/>
    <col min="12045" max="12045" width="11.15625" style="66" customWidth="1"/>
    <col min="12046" max="12047" width="6.83984375" style="66" customWidth="1"/>
    <col min="12048" max="12048" width="12" style="66" customWidth="1"/>
    <col min="12049" max="12049" width="8.578125" style="66" customWidth="1"/>
    <col min="12050" max="12051" width="6.83984375" style="66" customWidth="1"/>
    <col min="12052" max="12055" width="11.15625" style="66" customWidth="1"/>
    <col min="12056" max="12056" width="10.26171875" style="66" customWidth="1"/>
    <col min="12057" max="12058" width="6.83984375" style="66" customWidth="1"/>
    <col min="12059" max="12059" width="12" style="66" customWidth="1"/>
    <col min="12060" max="12060" width="8.578125" style="66" customWidth="1"/>
    <col min="12061" max="12061" width="10.26171875" style="66" customWidth="1"/>
    <col min="12062" max="12062" width="6.83984375" style="66" customWidth="1"/>
    <col min="12063" max="12063" width="36" style="66" customWidth="1"/>
    <col min="12064" max="12064" width="6.83984375" style="66" customWidth="1"/>
    <col min="12065" max="12068" width="10.26171875" style="66" customWidth="1"/>
    <col min="12069" max="12069" width="8.578125" style="66" customWidth="1"/>
    <col min="12070" max="12071" width="6.83984375" style="66" customWidth="1"/>
    <col min="12072" max="12072" width="10.26171875" style="66" customWidth="1"/>
    <col min="12073" max="12073" width="6.83984375" style="66" customWidth="1"/>
    <col min="12074" max="12077" width="8.578125" style="66" customWidth="1"/>
    <col min="12078" max="12080" width="6.83984375" style="66" customWidth="1"/>
    <col min="12081" max="12081" width="10.26171875" style="66" customWidth="1"/>
    <col min="12082" max="12082" width="6.83984375" style="66" customWidth="1"/>
    <col min="12083" max="12083" width="10.26171875" style="66" customWidth="1"/>
    <col min="12084" max="12085" width="11.15625" style="66" customWidth="1"/>
    <col min="12086" max="12086" width="10.26171875" style="66" customWidth="1"/>
    <col min="12087" max="12089" width="6.83984375" style="66" customWidth="1"/>
    <col min="12090" max="12090" width="11.15625" style="66" customWidth="1"/>
    <col min="12091" max="12091" width="6.83984375" style="66" customWidth="1"/>
    <col min="12092" max="12092" width="10.26171875" style="66" customWidth="1"/>
    <col min="12093" max="12094" width="11.15625" style="66" customWidth="1"/>
    <col min="12095" max="12096" width="10.26171875" style="66" customWidth="1"/>
    <col min="12097" max="12098" width="6.83984375" style="66" customWidth="1"/>
    <col min="12099" max="12099" width="11.15625" style="66" customWidth="1"/>
    <col min="12100" max="12100" width="6.83984375" style="66" customWidth="1"/>
    <col min="12101" max="12104" width="10.26171875" style="66" customWidth="1"/>
    <col min="12105" max="12107" width="6.83984375" style="66" customWidth="1"/>
    <col min="12108" max="12108" width="10.26171875" style="66" customWidth="1"/>
    <col min="12109" max="12288" width="8" style="66"/>
    <col min="12289" max="12289" width="0.41796875" style="66" customWidth="1"/>
    <col min="12290" max="12292" width="1.68359375" style="66" customWidth="1"/>
    <col min="12293" max="12293" width="61.68359375" style="66" customWidth="1"/>
    <col min="12294" max="12294" width="0.41796875" style="66" customWidth="1"/>
    <col min="12295" max="12295" width="10.26171875" style="66" customWidth="1"/>
    <col min="12296" max="12296" width="6.83984375" style="66" customWidth="1"/>
    <col min="12297" max="12297" width="11.15625" style="66" customWidth="1"/>
    <col min="12298" max="12300" width="12" style="66" customWidth="1"/>
    <col min="12301" max="12301" width="11.15625" style="66" customWidth="1"/>
    <col min="12302" max="12303" width="6.83984375" style="66" customWidth="1"/>
    <col min="12304" max="12304" width="12" style="66" customWidth="1"/>
    <col min="12305" max="12305" width="8.578125" style="66" customWidth="1"/>
    <col min="12306" max="12307" width="6.83984375" style="66" customWidth="1"/>
    <col min="12308" max="12311" width="11.15625" style="66" customWidth="1"/>
    <col min="12312" max="12312" width="10.26171875" style="66" customWidth="1"/>
    <col min="12313" max="12314" width="6.83984375" style="66" customWidth="1"/>
    <col min="12315" max="12315" width="12" style="66" customWidth="1"/>
    <col min="12316" max="12316" width="8.578125" style="66" customWidth="1"/>
    <col min="12317" max="12317" width="10.26171875" style="66" customWidth="1"/>
    <col min="12318" max="12318" width="6.83984375" style="66" customWidth="1"/>
    <col min="12319" max="12319" width="36" style="66" customWidth="1"/>
    <col min="12320" max="12320" width="6.83984375" style="66" customWidth="1"/>
    <col min="12321" max="12324" width="10.26171875" style="66" customWidth="1"/>
    <col min="12325" max="12325" width="8.578125" style="66" customWidth="1"/>
    <col min="12326" max="12327" width="6.83984375" style="66" customWidth="1"/>
    <col min="12328" max="12328" width="10.26171875" style="66" customWidth="1"/>
    <col min="12329" max="12329" width="6.83984375" style="66" customWidth="1"/>
    <col min="12330" max="12333" width="8.578125" style="66" customWidth="1"/>
    <col min="12334" max="12336" width="6.83984375" style="66" customWidth="1"/>
    <col min="12337" max="12337" width="10.26171875" style="66" customWidth="1"/>
    <col min="12338" max="12338" width="6.83984375" style="66" customWidth="1"/>
    <col min="12339" max="12339" width="10.26171875" style="66" customWidth="1"/>
    <col min="12340" max="12341" width="11.15625" style="66" customWidth="1"/>
    <col min="12342" max="12342" width="10.26171875" style="66" customWidth="1"/>
    <col min="12343" max="12345" width="6.83984375" style="66" customWidth="1"/>
    <col min="12346" max="12346" width="11.15625" style="66" customWidth="1"/>
    <col min="12347" max="12347" width="6.83984375" style="66" customWidth="1"/>
    <col min="12348" max="12348" width="10.26171875" style="66" customWidth="1"/>
    <col min="12349" max="12350" width="11.15625" style="66" customWidth="1"/>
    <col min="12351" max="12352" width="10.26171875" style="66" customWidth="1"/>
    <col min="12353" max="12354" width="6.83984375" style="66" customWidth="1"/>
    <col min="12355" max="12355" width="11.15625" style="66" customWidth="1"/>
    <col min="12356" max="12356" width="6.83984375" style="66" customWidth="1"/>
    <col min="12357" max="12360" width="10.26171875" style="66" customWidth="1"/>
    <col min="12361" max="12363" width="6.83984375" style="66" customWidth="1"/>
    <col min="12364" max="12364" width="10.26171875" style="66" customWidth="1"/>
    <col min="12365" max="12544" width="8" style="66"/>
    <col min="12545" max="12545" width="0.41796875" style="66" customWidth="1"/>
    <col min="12546" max="12548" width="1.68359375" style="66" customWidth="1"/>
    <col min="12549" max="12549" width="61.68359375" style="66" customWidth="1"/>
    <col min="12550" max="12550" width="0.41796875" style="66" customWidth="1"/>
    <col min="12551" max="12551" width="10.26171875" style="66" customWidth="1"/>
    <col min="12552" max="12552" width="6.83984375" style="66" customWidth="1"/>
    <col min="12553" max="12553" width="11.15625" style="66" customWidth="1"/>
    <col min="12554" max="12556" width="12" style="66" customWidth="1"/>
    <col min="12557" max="12557" width="11.15625" style="66" customWidth="1"/>
    <col min="12558" max="12559" width="6.83984375" style="66" customWidth="1"/>
    <col min="12560" max="12560" width="12" style="66" customWidth="1"/>
    <col min="12561" max="12561" width="8.578125" style="66" customWidth="1"/>
    <col min="12562" max="12563" width="6.83984375" style="66" customWidth="1"/>
    <col min="12564" max="12567" width="11.15625" style="66" customWidth="1"/>
    <col min="12568" max="12568" width="10.26171875" style="66" customWidth="1"/>
    <col min="12569" max="12570" width="6.83984375" style="66" customWidth="1"/>
    <col min="12571" max="12571" width="12" style="66" customWidth="1"/>
    <col min="12572" max="12572" width="8.578125" style="66" customWidth="1"/>
    <col min="12573" max="12573" width="10.26171875" style="66" customWidth="1"/>
    <col min="12574" max="12574" width="6.83984375" style="66" customWidth="1"/>
    <col min="12575" max="12575" width="36" style="66" customWidth="1"/>
    <col min="12576" max="12576" width="6.83984375" style="66" customWidth="1"/>
    <col min="12577" max="12580" width="10.26171875" style="66" customWidth="1"/>
    <col min="12581" max="12581" width="8.578125" style="66" customWidth="1"/>
    <col min="12582" max="12583" width="6.83984375" style="66" customWidth="1"/>
    <col min="12584" max="12584" width="10.26171875" style="66" customWidth="1"/>
    <col min="12585" max="12585" width="6.83984375" style="66" customWidth="1"/>
    <col min="12586" max="12589" width="8.578125" style="66" customWidth="1"/>
    <col min="12590" max="12592" width="6.83984375" style="66" customWidth="1"/>
    <col min="12593" max="12593" width="10.26171875" style="66" customWidth="1"/>
    <col min="12594" max="12594" width="6.83984375" style="66" customWidth="1"/>
    <col min="12595" max="12595" width="10.26171875" style="66" customWidth="1"/>
    <col min="12596" max="12597" width="11.15625" style="66" customWidth="1"/>
    <col min="12598" max="12598" width="10.26171875" style="66" customWidth="1"/>
    <col min="12599" max="12601" width="6.83984375" style="66" customWidth="1"/>
    <col min="12602" max="12602" width="11.15625" style="66" customWidth="1"/>
    <col min="12603" max="12603" width="6.83984375" style="66" customWidth="1"/>
    <col min="12604" max="12604" width="10.26171875" style="66" customWidth="1"/>
    <col min="12605" max="12606" width="11.15625" style="66" customWidth="1"/>
    <col min="12607" max="12608" width="10.26171875" style="66" customWidth="1"/>
    <col min="12609" max="12610" width="6.83984375" style="66" customWidth="1"/>
    <col min="12611" max="12611" width="11.15625" style="66" customWidth="1"/>
    <col min="12612" max="12612" width="6.83984375" style="66" customWidth="1"/>
    <col min="12613" max="12616" width="10.26171875" style="66" customWidth="1"/>
    <col min="12617" max="12619" width="6.83984375" style="66" customWidth="1"/>
    <col min="12620" max="12620" width="10.26171875" style="66" customWidth="1"/>
    <col min="12621" max="12800" width="8" style="66"/>
    <col min="12801" max="12801" width="0.41796875" style="66" customWidth="1"/>
    <col min="12802" max="12804" width="1.68359375" style="66" customWidth="1"/>
    <col min="12805" max="12805" width="61.68359375" style="66" customWidth="1"/>
    <col min="12806" max="12806" width="0.41796875" style="66" customWidth="1"/>
    <col min="12807" max="12807" width="10.26171875" style="66" customWidth="1"/>
    <col min="12808" max="12808" width="6.83984375" style="66" customWidth="1"/>
    <col min="12809" max="12809" width="11.15625" style="66" customWidth="1"/>
    <col min="12810" max="12812" width="12" style="66" customWidth="1"/>
    <col min="12813" max="12813" width="11.15625" style="66" customWidth="1"/>
    <col min="12814" max="12815" width="6.83984375" style="66" customWidth="1"/>
    <col min="12816" max="12816" width="12" style="66" customWidth="1"/>
    <col min="12817" max="12817" width="8.578125" style="66" customWidth="1"/>
    <col min="12818" max="12819" width="6.83984375" style="66" customWidth="1"/>
    <col min="12820" max="12823" width="11.15625" style="66" customWidth="1"/>
    <col min="12824" max="12824" width="10.26171875" style="66" customWidth="1"/>
    <col min="12825" max="12826" width="6.83984375" style="66" customWidth="1"/>
    <col min="12827" max="12827" width="12" style="66" customWidth="1"/>
    <col min="12828" max="12828" width="8.578125" style="66" customWidth="1"/>
    <col min="12829" max="12829" width="10.26171875" style="66" customWidth="1"/>
    <col min="12830" max="12830" width="6.83984375" style="66" customWidth="1"/>
    <col min="12831" max="12831" width="36" style="66" customWidth="1"/>
    <col min="12832" max="12832" width="6.83984375" style="66" customWidth="1"/>
    <col min="12833" max="12836" width="10.26171875" style="66" customWidth="1"/>
    <col min="12837" max="12837" width="8.578125" style="66" customWidth="1"/>
    <col min="12838" max="12839" width="6.83984375" style="66" customWidth="1"/>
    <col min="12840" max="12840" width="10.26171875" style="66" customWidth="1"/>
    <col min="12841" max="12841" width="6.83984375" style="66" customWidth="1"/>
    <col min="12842" max="12845" width="8.578125" style="66" customWidth="1"/>
    <col min="12846" max="12848" width="6.83984375" style="66" customWidth="1"/>
    <col min="12849" max="12849" width="10.26171875" style="66" customWidth="1"/>
    <col min="12850" max="12850" width="6.83984375" style="66" customWidth="1"/>
    <col min="12851" max="12851" width="10.26171875" style="66" customWidth="1"/>
    <col min="12852" max="12853" width="11.15625" style="66" customWidth="1"/>
    <col min="12854" max="12854" width="10.26171875" style="66" customWidth="1"/>
    <col min="12855" max="12857" width="6.83984375" style="66" customWidth="1"/>
    <col min="12858" max="12858" width="11.15625" style="66" customWidth="1"/>
    <col min="12859" max="12859" width="6.83984375" style="66" customWidth="1"/>
    <col min="12860" max="12860" width="10.26171875" style="66" customWidth="1"/>
    <col min="12861" max="12862" width="11.15625" style="66" customWidth="1"/>
    <col min="12863" max="12864" width="10.26171875" style="66" customWidth="1"/>
    <col min="12865" max="12866" width="6.83984375" style="66" customWidth="1"/>
    <col min="12867" max="12867" width="11.15625" style="66" customWidth="1"/>
    <col min="12868" max="12868" width="6.83984375" style="66" customWidth="1"/>
    <col min="12869" max="12872" width="10.26171875" style="66" customWidth="1"/>
    <col min="12873" max="12875" width="6.83984375" style="66" customWidth="1"/>
    <col min="12876" max="12876" width="10.26171875" style="66" customWidth="1"/>
    <col min="12877" max="13056" width="8" style="66"/>
    <col min="13057" max="13057" width="0.41796875" style="66" customWidth="1"/>
    <col min="13058" max="13060" width="1.68359375" style="66" customWidth="1"/>
    <col min="13061" max="13061" width="61.68359375" style="66" customWidth="1"/>
    <col min="13062" max="13062" width="0.41796875" style="66" customWidth="1"/>
    <col min="13063" max="13063" width="10.26171875" style="66" customWidth="1"/>
    <col min="13064" max="13064" width="6.83984375" style="66" customWidth="1"/>
    <col min="13065" max="13065" width="11.15625" style="66" customWidth="1"/>
    <col min="13066" max="13068" width="12" style="66" customWidth="1"/>
    <col min="13069" max="13069" width="11.15625" style="66" customWidth="1"/>
    <col min="13070" max="13071" width="6.83984375" style="66" customWidth="1"/>
    <col min="13072" max="13072" width="12" style="66" customWidth="1"/>
    <col min="13073" max="13073" width="8.578125" style="66" customWidth="1"/>
    <col min="13074" max="13075" width="6.83984375" style="66" customWidth="1"/>
    <col min="13076" max="13079" width="11.15625" style="66" customWidth="1"/>
    <col min="13080" max="13080" width="10.26171875" style="66" customWidth="1"/>
    <col min="13081" max="13082" width="6.83984375" style="66" customWidth="1"/>
    <col min="13083" max="13083" width="12" style="66" customWidth="1"/>
    <col min="13084" max="13084" width="8.578125" style="66" customWidth="1"/>
    <col min="13085" max="13085" width="10.26171875" style="66" customWidth="1"/>
    <col min="13086" max="13086" width="6.83984375" style="66" customWidth="1"/>
    <col min="13087" max="13087" width="36" style="66" customWidth="1"/>
    <col min="13088" max="13088" width="6.83984375" style="66" customWidth="1"/>
    <col min="13089" max="13092" width="10.26171875" style="66" customWidth="1"/>
    <col min="13093" max="13093" width="8.578125" style="66" customWidth="1"/>
    <col min="13094" max="13095" width="6.83984375" style="66" customWidth="1"/>
    <col min="13096" max="13096" width="10.26171875" style="66" customWidth="1"/>
    <col min="13097" max="13097" width="6.83984375" style="66" customWidth="1"/>
    <col min="13098" max="13101" width="8.578125" style="66" customWidth="1"/>
    <col min="13102" max="13104" width="6.83984375" style="66" customWidth="1"/>
    <col min="13105" max="13105" width="10.26171875" style="66" customWidth="1"/>
    <col min="13106" max="13106" width="6.83984375" style="66" customWidth="1"/>
    <col min="13107" max="13107" width="10.26171875" style="66" customWidth="1"/>
    <col min="13108" max="13109" width="11.15625" style="66" customWidth="1"/>
    <col min="13110" max="13110" width="10.26171875" style="66" customWidth="1"/>
    <col min="13111" max="13113" width="6.83984375" style="66" customWidth="1"/>
    <col min="13114" max="13114" width="11.15625" style="66" customWidth="1"/>
    <col min="13115" max="13115" width="6.83984375" style="66" customWidth="1"/>
    <col min="13116" max="13116" width="10.26171875" style="66" customWidth="1"/>
    <col min="13117" max="13118" width="11.15625" style="66" customWidth="1"/>
    <col min="13119" max="13120" width="10.26171875" style="66" customWidth="1"/>
    <col min="13121" max="13122" width="6.83984375" style="66" customWidth="1"/>
    <col min="13123" max="13123" width="11.15625" style="66" customWidth="1"/>
    <col min="13124" max="13124" width="6.83984375" style="66" customWidth="1"/>
    <col min="13125" max="13128" width="10.26171875" style="66" customWidth="1"/>
    <col min="13129" max="13131" width="6.83984375" style="66" customWidth="1"/>
    <col min="13132" max="13132" width="10.26171875" style="66" customWidth="1"/>
    <col min="13133" max="13312" width="8" style="66"/>
    <col min="13313" max="13313" width="0.41796875" style="66" customWidth="1"/>
    <col min="13314" max="13316" width="1.68359375" style="66" customWidth="1"/>
    <col min="13317" max="13317" width="61.68359375" style="66" customWidth="1"/>
    <col min="13318" max="13318" width="0.41796875" style="66" customWidth="1"/>
    <col min="13319" max="13319" width="10.26171875" style="66" customWidth="1"/>
    <col min="13320" max="13320" width="6.83984375" style="66" customWidth="1"/>
    <col min="13321" max="13321" width="11.15625" style="66" customWidth="1"/>
    <col min="13322" max="13324" width="12" style="66" customWidth="1"/>
    <col min="13325" max="13325" width="11.15625" style="66" customWidth="1"/>
    <col min="13326" max="13327" width="6.83984375" style="66" customWidth="1"/>
    <col min="13328" max="13328" width="12" style="66" customWidth="1"/>
    <col min="13329" max="13329" width="8.578125" style="66" customWidth="1"/>
    <col min="13330" max="13331" width="6.83984375" style="66" customWidth="1"/>
    <col min="13332" max="13335" width="11.15625" style="66" customWidth="1"/>
    <col min="13336" max="13336" width="10.26171875" style="66" customWidth="1"/>
    <col min="13337" max="13338" width="6.83984375" style="66" customWidth="1"/>
    <col min="13339" max="13339" width="12" style="66" customWidth="1"/>
    <col min="13340" max="13340" width="8.578125" style="66" customWidth="1"/>
    <col min="13341" max="13341" width="10.26171875" style="66" customWidth="1"/>
    <col min="13342" max="13342" width="6.83984375" style="66" customWidth="1"/>
    <col min="13343" max="13343" width="36" style="66" customWidth="1"/>
    <col min="13344" max="13344" width="6.83984375" style="66" customWidth="1"/>
    <col min="13345" max="13348" width="10.26171875" style="66" customWidth="1"/>
    <col min="13349" max="13349" width="8.578125" style="66" customWidth="1"/>
    <col min="13350" max="13351" width="6.83984375" style="66" customWidth="1"/>
    <col min="13352" max="13352" width="10.26171875" style="66" customWidth="1"/>
    <col min="13353" max="13353" width="6.83984375" style="66" customWidth="1"/>
    <col min="13354" max="13357" width="8.578125" style="66" customWidth="1"/>
    <col min="13358" max="13360" width="6.83984375" style="66" customWidth="1"/>
    <col min="13361" max="13361" width="10.26171875" style="66" customWidth="1"/>
    <col min="13362" max="13362" width="6.83984375" style="66" customWidth="1"/>
    <col min="13363" max="13363" width="10.26171875" style="66" customWidth="1"/>
    <col min="13364" max="13365" width="11.15625" style="66" customWidth="1"/>
    <col min="13366" max="13366" width="10.26171875" style="66" customWidth="1"/>
    <col min="13367" max="13369" width="6.83984375" style="66" customWidth="1"/>
    <col min="13370" max="13370" width="11.15625" style="66" customWidth="1"/>
    <col min="13371" max="13371" width="6.83984375" style="66" customWidth="1"/>
    <col min="13372" max="13372" width="10.26171875" style="66" customWidth="1"/>
    <col min="13373" max="13374" width="11.15625" style="66" customWidth="1"/>
    <col min="13375" max="13376" width="10.26171875" style="66" customWidth="1"/>
    <col min="13377" max="13378" width="6.83984375" style="66" customWidth="1"/>
    <col min="13379" max="13379" width="11.15625" style="66" customWidth="1"/>
    <col min="13380" max="13380" width="6.83984375" style="66" customWidth="1"/>
    <col min="13381" max="13384" width="10.26171875" style="66" customWidth="1"/>
    <col min="13385" max="13387" width="6.83984375" style="66" customWidth="1"/>
    <col min="13388" max="13388" width="10.26171875" style="66" customWidth="1"/>
    <col min="13389" max="13568" width="8" style="66"/>
    <col min="13569" max="13569" width="0.41796875" style="66" customWidth="1"/>
    <col min="13570" max="13572" width="1.68359375" style="66" customWidth="1"/>
    <col min="13573" max="13573" width="61.68359375" style="66" customWidth="1"/>
    <col min="13574" max="13574" width="0.41796875" style="66" customWidth="1"/>
    <col min="13575" max="13575" width="10.26171875" style="66" customWidth="1"/>
    <col min="13576" max="13576" width="6.83984375" style="66" customWidth="1"/>
    <col min="13577" max="13577" width="11.15625" style="66" customWidth="1"/>
    <col min="13578" max="13580" width="12" style="66" customWidth="1"/>
    <col min="13581" max="13581" width="11.15625" style="66" customWidth="1"/>
    <col min="13582" max="13583" width="6.83984375" style="66" customWidth="1"/>
    <col min="13584" max="13584" width="12" style="66" customWidth="1"/>
    <col min="13585" max="13585" width="8.578125" style="66" customWidth="1"/>
    <col min="13586" max="13587" width="6.83984375" style="66" customWidth="1"/>
    <col min="13588" max="13591" width="11.15625" style="66" customWidth="1"/>
    <col min="13592" max="13592" width="10.26171875" style="66" customWidth="1"/>
    <col min="13593" max="13594" width="6.83984375" style="66" customWidth="1"/>
    <col min="13595" max="13595" width="12" style="66" customWidth="1"/>
    <col min="13596" max="13596" width="8.578125" style="66" customWidth="1"/>
    <col min="13597" max="13597" width="10.26171875" style="66" customWidth="1"/>
    <col min="13598" max="13598" width="6.83984375" style="66" customWidth="1"/>
    <col min="13599" max="13599" width="36" style="66" customWidth="1"/>
    <col min="13600" max="13600" width="6.83984375" style="66" customWidth="1"/>
    <col min="13601" max="13604" width="10.26171875" style="66" customWidth="1"/>
    <col min="13605" max="13605" width="8.578125" style="66" customWidth="1"/>
    <col min="13606" max="13607" width="6.83984375" style="66" customWidth="1"/>
    <col min="13608" max="13608" width="10.26171875" style="66" customWidth="1"/>
    <col min="13609" max="13609" width="6.83984375" style="66" customWidth="1"/>
    <col min="13610" max="13613" width="8.578125" style="66" customWidth="1"/>
    <col min="13614" max="13616" width="6.83984375" style="66" customWidth="1"/>
    <col min="13617" max="13617" width="10.26171875" style="66" customWidth="1"/>
    <col min="13618" max="13618" width="6.83984375" style="66" customWidth="1"/>
    <col min="13619" max="13619" width="10.26171875" style="66" customWidth="1"/>
    <col min="13620" max="13621" width="11.15625" style="66" customWidth="1"/>
    <col min="13622" max="13622" width="10.26171875" style="66" customWidth="1"/>
    <col min="13623" max="13625" width="6.83984375" style="66" customWidth="1"/>
    <col min="13626" max="13626" width="11.15625" style="66" customWidth="1"/>
    <col min="13627" max="13627" width="6.83984375" style="66" customWidth="1"/>
    <col min="13628" max="13628" width="10.26171875" style="66" customWidth="1"/>
    <col min="13629" max="13630" width="11.15625" style="66" customWidth="1"/>
    <col min="13631" max="13632" width="10.26171875" style="66" customWidth="1"/>
    <col min="13633" max="13634" width="6.83984375" style="66" customWidth="1"/>
    <col min="13635" max="13635" width="11.15625" style="66" customWidth="1"/>
    <col min="13636" max="13636" width="6.83984375" style="66" customWidth="1"/>
    <col min="13637" max="13640" width="10.26171875" style="66" customWidth="1"/>
    <col min="13641" max="13643" width="6.83984375" style="66" customWidth="1"/>
    <col min="13644" max="13644" width="10.26171875" style="66" customWidth="1"/>
    <col min="13645" max="13824" width="8" style="66"/>
    <col min="13825" max="13825" width="0.41796875" style="66" customWidth="1"/>
    <col min="13826" max="13828" width="1.68359375" style="66" customWidth="1"/>
    <col min="13829" max="13829" width="61.68359375" style="66" customWidth="1"/>
    <col min="13830" max="13830" width="0.41796875" style="66" customWidth="1"/>
    <col min="13831" max="13831" width="10.26171875" style="66" customWidth="1"/>
    <col min="13832" max="13832" width="6.83984375" style="66" customWidth="1"/>
    <col min="13833" max="13833" width="11.15625" style="66" customWidth="1"/>
    <col min="13834" max="13836" width="12" style="66" customWidth="1"/>
    <col min="13837" max="13837" width="11.15625" style="66" customWidth="1"/>
    <col min="13838" max="13839" width="6.83984375" style="66" customWidth="1"/>
    <col min="13840" max="13840" width="12" style="66" customWidth="1"/>
    <col min="13841" max="13841" width="8.578125" style="66" customWidth="1"/>
    <col min="13842" max="13843" width="6.83984375" style="66" customWidth="1"/>
    <col min="13844" max="13847" width="11.15625" style="66" customWidth="1"/>
    <col min="13848" max="13848" width="10.26171875" style="66" customWidth="1"/>
    <col min="13849" max="13850" width="6.83984375" style="66" customWidth="1"/>
    <col min="13851" max="13851" width="12" style="66" customWidth="1"/>
    <col min="13852" max="13852" width="8.578125" style="66" customWidth="1"/>
    <col min="13853" max="13853" width="10.26171875" style="66" customWidth="1"/>
    <col min="13854" max="13854" width="6.83984375" style="66" customWidth="1"/>
    <col min="13855" max="13855" width="36" style="66" customWidth="1"/>
    <col min="13856" max="13856" width="6.83984375" style="66" customWidth="1"/>
    <col min="13857" max="13860" width="10.26171875" style="66" customWidth="1"/>
    <col min="13861" max="13861" width="8.578125" style="66" customWidth="1"/>
    <col min="13862" max="13863" width="6.83984375" style="66" customWidth="1"/>
    <col min="13864" max="13864" width="10.26171875" style="66" customWidth="1"/>
    <col min="13865" max="13865" width="6.83984375" style="66" customWidth="1"/>
    <col min="13866" max="13869" width="8.578125" style="66" customWidth="1"/>
    <col min="13870" max="13872" width="6.83984375" style="66" customWidth="1"/>
    <col min="13873" max="13873" width="10.26171875" style="66" customWidth="1"/>
    <col min="13874" max="13874" width="6.83984375" style="66" customWidth="1"/>
    <col min="13875" max="13875" width="10.26171875" style="66" customWidth="1"/>
    <col min="13876" max="13877" width="11.15625" style="66" customWidth="1"/>
    <col min="13878" max="13878" width="10.26171875" style="66" customWidth="1"/>
    <col min="13879" max="13881" width="6.83984375" style="66" customWidth="1"/>
    <col min="13882" max="13882" width="11.15625" style="66" customWidth="1"/>
    <col min="13883" max="13883" width="6.83984375" style="66" customWidth="1"/>
    <col min="13884" max="13884" width="10.26171875" style="66" customWidth="1"/>
    <col min="13885" max="13886" width="11.15625" style="66" customWidth="1"/>
    <col min="13887" max="13888" width="10.26171875" style="66" customWidth="1"/>
    <col min="13889" max="13890" width="6.83984375" style="66" customWidth="1"/>
    <col min="13891" max="13891" width="11.15625" style="66" customWidth="1"/>
    <col min="13892" max="13892" width="6.83984375" style="66" customWidth="1"/>
    <col min="13893" max="13896" width="10.26171875" style="66" customWidth="1"/>
    <col min="13897" max="13899" width="6.83984375" style="66" customWidth="1"/>
    <col min="13900" max="13900" width="10.26171875" style="66" customWidth="1"/>
    <col min="13901" max="14080" width="8" style="66"/>
    <col min="14081" max="14081" width="0.41796875" style="66" customWidth="1"/>
    <col min="14082" max="14084" width="1.68359375" style="66" customWidth="1"/>
    <col min="14085" max="14085" width="61.68359375" style="66" customWidth="1"/>
    <col min="14086" max="14086" width="0.41796875" style="66" customWidth="1"/>
    <col min="14087" max="14087" width="10.26171875" style="66" customWidth="1"/>
    <col min="14088" max="14088" width="6.83984375" style="66" customWidth="1"/>
    <col min="14089" max="14089" width="11.15625" style="66" customWidth="1"/>
    <col min="14090" max="14092" width="12" style="66" customWidth="1"/>
    <col min="14093" max="14093" width="11.15625" style="66" customWidth="1"/>
    <col min="14094" max="14095" width="6.83984375" style="66" customWidth="1"/>
    <col min="14096" max="14096" width="12" style="66" customWidth="1"/>
    <col min="14097" max="14097" width="8.578125" style="66" customWidth="1"/>
    <col min="14098" max="14099" width="6.83984375" style="66" customWidth="1"/>
    <col min="14100" max="14103" width="11.15625" style="66" customWidth="1"/>
    <col min="14104" max="14104" width="10.26171875" style="66" customWidth="1"/>
    <col min="14105" max="14106" width="6.83984375" style="66" customWidth="1"/>
    <col min="14107" max="14107" width="12" style="66" customWidth="1"/>
    <col min="14108" max="14108" width="8.578125" style="66" customWidth="1"/>
    <col min="14109" max="14109" width="10.26171875" style="66" customWidth="1"/>
    <col min="14110" max="14110" width="6.83984375" style="66" customWidth="1"/>
    <col min="14111" max="14111" width="36" style="66" customWidth="1"/>
    <col min="14112" max="14112" width="6.83984375" style="66" customWidth="1"/>
    <col min="14113" max="14116" width="10.26171875" style="66" customWidth="1"/>
    <col min="14117" max="14117" width="8.578125" style="66" customWidth="1"/>
    <col min="14118" max="14119" width="6.83984375" style="66" customWidth="1"/>
    <col min="14120" max="14120" width="10.26171875" style="66" customWidth="1"/>
    <col min="14121" max="14121" width="6.83984375" style="66" customWidth="1"/>
    <col min="14122" max="14125" width="8.578125" style="66" customWidth="1"/>
    <col min="14126" max="14128" width="6.83984375" style="66" customWidth="1"/>
    <col min="14129" max="14129" width="10.26171875" style="66" customWidth="1"/>
    <col min="14130" max="14130" width="6.83984375" style="66" customWidth="1"/>
    <col min="14131" max="14131" width="10.26171875" style="66" customWidth="1"/>
    <col min="14132" max="14133" width="11.15625" style="66" customWidth="1"/>
    <col min="14134" max="14134" width="10.26171875" style="66" customWidth="1"/>
    <col min="14135" max="14137" width="6.83984375" style="66" customWidth="1"/>
    <col min="14138" max="14138" width="11.15625" style="66" customWidth="1"/>
    <col min="14139" max="14139" width="6.83984375" style="66" customWidth="1"/>
    <col min="14140" max="14140" width="10.26171875" style="66" customWidth="1"/>
    <col min="14141" max="14142" width="11.15625" style="66" customWidth="1"/>
    <col min="14143" max="14144" width="10.26171875" style="66" customWidth="1"/>
    <col min="14145" max="14146" width="6.83984375" style="66" customWidth="1"/>
    <col min="14147" max="14147" width="11.15625" style="66" customWidth="1"/>
    <col min="14148" max="14148" width="6.83984375" style="66" customWidth="1"/>
    <col min="14149" max="14152" width="10.26171875" style="66" customWidth="1"/>
    <col min="14153" max="14155" width="6.83984375" style="66" customWidth="1"/>
    <col min="14156" max="14156" width="10.26171875" style="66" customWidth="1"/>
    <col min="14157" max="14336" width="8" style="66"/>
    <col min="14337" max="14337" width="0.41796875" style="66" customWidth="1"/>
    <col min="14338" max="14340" width="1.68359375" style="66" customWidth="1"/>
    <col min="14341" max="14341" width="61.68359375" style="66" customWidth="1"/>
    <col min="14342" max="14342" width="0.41796875" style="66" customWidth="1"/>
    <col min="14343" max="14343" width="10.26171875" style="66" customWidth="1"/>
    <col min="14344" max="14344" width="6.83984375" style="66" customWidth="1"/>
    <col min="14345" max="14345" width="11.15625" style="66" customWidth="1"/>
    <col min="14346" max="14348" width="12" style="66" customWidth="1"/>
    <col min="14349" max="14349" width="11.15625" style="66" customWidth="1"/>
    <col min="14350" max="14351" width="6.83984375" style="66" customWidth="1"/>
    <col min="14352" max="14352" width="12" style="66" customWidth="1"/>
    <col min="14353" max="14353" width="8.578125" style="66" customWidth="1"/>
    <col min="14354" max="14355" width="6.83984375" style="66" customWidth="1"/>
    <col min="14356" max="14359" width="11.15625" style="66" customWidth="1"/>
    <col min="14360" max="14360" width="10.26171875" style="66" customWidth="1"/>
    <col min="14361" max="14362" width="6.83984375" style="66" customWidth="1"/>
    <col min="14363" max="14363" width="12" style="66" customWidth="1"/>
    <col min="14364" max="14364" width="8.578125" style="66" customWidth="1"/>
    <col min="14365" max="14365" width="10.26171875" style="66" customWidth="1"/>
    <col min="14366" max="14366" width="6.83984375" style="66" customWidth="1"/>
    <col min="14367" max="14367" width="36" style="66" customWidth="1"/>
    <col min="14368" max="14368" width="6.83984375" style="66" customWidth="1"/>
    <col min="14369" max="14372" width="10.26171875" style="66" customWidth="1"/>
    <col min="14373" max="14373" width="8.578125" style="66" customWidth="1"/>
    <col min="14374" max="14375" width="6.83984375" style="66" customWidth="1"/>
    <col min="14376" max="14376" width="10.26171875" style="66" customWidth="1"/>
    <col min="14377" max="14377" width="6.83984375" style="66" customWidth="1"/>
    <col min="14378" max="14381" width="8.578125" style="66" customWidth="1"/>
    <col min="14382" max="14384" width="6.83984375" style="66" customWidth="1"/>
    <col min="14385" max="14385" width="10.26171875" style="66" customWidth="1"/>
    <col min="14386" max="14386" width="6.83984375" style="66" customWidth="1"/>
    <col min="14387" max="14387" width="10.26171875" style="66" customWidth="1"/>
    <col min="14388" max="14389" width="11.15625" style="66" customWidth="1"/>
    <col min="14390" max="14390" width="10.26171875" style="66" customWidth="1"/>
    <col min="14391" max="14393" width="6.83984375" style="66" customWidth="1"/>
    <col min="14394" max="14394" width="11.15625" style="66" customWidth="1"/>
    <col min="14395" max="14395" width="6.83984375" style="66" customWidth="1"/>
    <col min="14396" max="14396" width="10.26171875" style="66" customWidth="1"/>
    <col min="14397" max="14398" width="11.15625" style="66" customWidth="1"/>
    <col min="14399" max="14400" width="10.26171875" style="66" customWidth="1"/>
    <col min="14401" max="14402" width="6.83984375" style="66" customWidth="1"/>
    <col min="14403" max="14403" width="11.15625" style="66" customWidth="1"/>
    <col min="14404" max="14404" width="6.83984375" style="66" customWidth="1"/>
    <col min="14405" max="14408" width="10.26171875" style="66" customWidth="1"/>
    <col min="14409" max="14411" width="6.83984375" style="66" customWidth="1"/>
    <col min="14412" max="14412" width="10.26171875" style="66" customWidth="1"/>
    <col min="14413" max="14592" width="8" style="66"/>
    <col min="14593" max="14593" width="0.41796875" style="66" customWidth="1"/>
    <col min="14594" max="14596" width="1.68359375" style="66" customWidth="1"/>
    <col min="14597" max="14597" width="61.68359375" style="66" customWidth="1"/>
    <col min="14598" max="14598" width="0.41796875" style="66" customWidth="1"/>
    <col min="14599" max="14599" width="10.26171875" style="66" customWidth="1"/>
    <col min="14600" max="14600" width="6.83984375" style="66" customWidth="1"/>
    <col min="14601" max="14601" width="11.15625" style="66" customWidth="1"/>
    <col min="14602" max="14604" width="12" style="66" customWidth="1"/>
    <col min="14605" max="14605" width="11.15625" style="66" customWidth="1"/>
    <col min="14606" max="14607" width="6.83984375" style="66" customWidth="1"/>
    <col min="14608" max="14608" width="12" style="66" customWidth="1"/>
    <col min="14609" max="14609" width="8.578125" style="66" customWidth="1"/>
    <col min="14610" max="14611" width="6.83984375" style="66" customWidth="1"/>
    <col min="14612" max="14615" width="11.15625" style="66" customWidth="1"/>
    <col min="14616" max="14616" width="10.26171875" style="66" customWidth="1"/>
    <col min="14617" max="14618" width="6.83984375" style="66" customWidth="1"/>
    <col min="14619" max="14619" width="12" style="66" customWidth="1"/>
    <col min="14620" max="14620" width="8.578125" style="66" customWidth="1"/>
    <col min="14621" max="14621" width="10.26171875" style="66" customWidth="1"/>
    <col min="14622" max="14622" width="6.83984375" style="66" customWidth="1"/>
    <col min="14623" max="14623" width="36" style="66" customWidth="1"/>
    <col min="14624" max="14624" width="6.83984375" style="66" customWidth="1"/>
    <col min="14625" max="14628" width="10.26171875" style="66" customWidth="1"/>
    <col min="14629" max="14629" width="8.578125" style="66" customWidth="1"/>
    <col min="14630" max="14631" width="6.83984375" style="66" customWidth="1"/>
    <col min="14632" max="14632" width="10.26171875" style="66" customWidth="1"/>
    <col min="14633" max="14633" width="6.83984375" style="66" customWidth="1"/>
    <col min="14634" max="14637" width="8.578125" style="66" customWidth="1"/>
    <col min="14638" max="14640" width="6.83984375" style="66" customWidth="1"/>
    <col min="14641" max="14641" width="10.26171875" style="66" customWidth="1"/>
    <col min="14642" max="14642" width="6.83984375" style="66" customWidth="1"/>
    <col min="14643" max="14643" width="10.26171875" style="66" customWidth="1"/>
    <col min="14644" max="14645" width="11.15625" style="66" customWidth="1"/>
    <col min="14646" max="14646" width="10.26171875" style="66" customWidth="1"/>
    <col min="14647" max="14649" width="6.83984375" style="66" customWidth="1"/>
    <col min="14650" max="14650" width="11.15625" style="66" customWidth="1"/>
    <col min="14651" max="14651" width="6.83984375" style="66" customWidth="1"/>
    <col min="14652" max="14652" width="10.26171875" style="66" customWidth="1"/>
    <col min="14653" max="14654" width="11.15625" style="66" customWidth="1"/>
    <col min="14655" max="14656" width="10.26171875" style="66" customWidth="1"/>
    <col min="14657" max="14658" width="6.83984375" style="66" customWidth="1"/>
    <col min="14659" max="14659" width="11.15625" style="66" customWidth="1"/>
    <col min="14660" max="14660" width="6.83984375" style="66" customWidth="1"/>
    <col min="14661" max="14664" width="10.26171875" style="66" customWidth="1"/>
    <col min="14665" max="14667" width="6.83984375" style="66" customWidth="1"/>
    <col min="14668" max="14668" width="10.26171875" style="66" customWidth="1"/>
    <col min="14669" max="14848" width="8" style="66"/>
    <col min="14849" max="14849" width="0.41796875" style="66" customWidth="1"/>
    <col min="14850" max="14852" width="1.68359375" style="66" customWidth="1"/>
    <col min="14853" max="14853" width="61.68359375" style="66" customWidth="1"/>
    <col min="14854" max="14854" width="0.41796875" style="66" customWidth="1"/>
    <col min="14855" max="14855" width="10.26171875" style="66" customWidth="1"/>
    <col min="14856" max="14856" width="6.83984375" style="66" customWidth="1"/>
    <col min="14857" max="14857" width="11.15625" style="66" customWidth="1"/>
    <col min="14858" max="14860" width="12" style="66" customWidth="1"/>
    <col min="14861" max="14861" width="11.15625" style="66" customWidth="1"/>
    <col min="14862" max="14863" width="6.83984375" style="66" customWidth="1"/>
    <col min="14864" max="14864" width="12" style="66" customWidth="1"/>
    <col min="14865" max="14865" width="8.578125" style="66" customWidth="1"/>
    <col min="14866" max="14867" width="6.83984375" style="66" customWidth="1"/>
    <col min="14868" max="14871" width="11.15625" style="66" customWidth="1"/>
    <col min="14872" max="14872" width="10.26171875" style="66" customWidth="1"/>
    <col min="14873" max="14874" width="6.83984375" style="66" customWidth="1"/>
    <col min="14875" max="14875" width="12" style="66" customWidth="1"/>
    <col min="14876" max="14876" width="8.578125" style="66" customWidth="1"/>
    <col min="14877" max="14877" width="10.26171875" style="66" customWidth="1"/>
    <col min="14878" max="14878" width="6.83984375" style="66" customWidth="1"/>
    <col min="14879" max="14879" width="36" style="66" customWidth="1"/>
    <col min="14880" max="14880" width="6.83984375" style="66" customWidth="1"/>
    <col min="14881" max="14884" width="10.26171875" style="66" customWidth="1"/>
    <col min="14885" max="14885" width="8.578125" style="66" customWidth="1"/>
    <col min="14886" max="14887" width="6.83984375" style="66" customWidth="1"/>
    <col min="14888" max="14888" width="10.26171875" style="66" customWidth="1"/>
    <col min="14889" max="14889" width="6.83984375" style="66" customWidth="1"/>
    <col min="14890" max="14893" width="8.578125" style="66" customWidth="1"/>
    <col min="14894" max="14896" width="6.83984375" style="66" customWidth="1"/>
    <col min="14897" max="14897" width="10.26171875" style="66" customWidth="1"/>
    <col min="14898" max="14898" width="6.83984375" style="66" customWidth="1"/>
    <col min="14899" max="14899" width="10.26171875" style="66" customWidth="1"/>
    <col min="14900" max="14901" width="11.15625" style="66" customWidth="1"/>
    <col min="14902" max="14902" width="10.26171875" style="66" customWidth="1"/>
    <col min="14903" max="14905" width="6.83984375" style="66" customWidth="1"/>
    <col min="14906" max="14906" width="11.15625" style="66" customWidth="1"/>
    <col min="14907" max="14907" width="6.83984375" style="66" customWidth="1"/>
    <col min="14908" max="14908" width="10.26171875" style="66" customWidth="1"/>
    <col min="14909" max="14910" width="11.15625" style="66" customWidth="1"/>
    <col min="14911" max="14912" width="10.26171875" style="66" customWidth="1"/>
    <col min="14913" max="14914" width="6.83984375" style="66" customWidth="1"/>
    <col min="14915" max="14915" width="11.15625" style="66" customWidth="1"/>
    <col min="14916" max="14916" width="6.83984375" style="66" customWidth="1"/>
    <col min="14917" max="14920" width="10.26171875" style="66" customWidth="1"/>
    <col min="14921" max="14923" width="6.83984375" style="66" customWidth="1"/>
    <col min="14924" max="14924" width="10.26171875" style="66" customWidth="1"/>
    <col min="14925" max="15104" width="8" style="66"/>
    <col min="15105" max="15105" width="0.41796875" style="66" customWidth="1"/>
    <col min="15106" max="15108" width="1.68359375" style="66" customWidth="1"/>
    <col min="15109" max="15109" width="61.68359375" style="66" customWidth="1"/>
    <col min="15110" max="15110" width="0.41796875" style="66" customWidth="1"/>
    <col min="15111" max="15111" width="10.26171875" style="66" customWidth="1"/>
    <col min="15112" max="15112" width="6.83984375" style="66" customWidth="1"/>
    <col min="15113" max="15113" width="11.15625" style="66" customWidth="1"/>
    <col min="15114" max="15116" width="12" style="66" customWidth="1"/>
    <col min="15117" max="15117" width="11.15625" style="66" customWidth="1"/>
    <col min="15118" max="15119" width="6.83984375" style="66" customWidth="1"/>
    <col min="15120" max="15120" width="12" style="66" customWidth="1"/>
    <col min="15121" max="15121" width="8.578125" style="66" customWidth="1"/>
    <col min="15122" max="15123" width="6.83984375" style="66" customWidth="1"/>
    <col min="15124" max="15127" width="11.15625" style="66" customWidth="1"/>
    <col min="15128" max="15128" width="10.26171875" style="66" customWidth="1"/>
    <col min="15129" max="15130" width="6.83984375" style="66" customWidth="1"/>
    <col min="15131" max="15131" width="12" style="66" customWidth="1"/>
    <col min="15132" max="15132" width="8.578125" style="66" customWidth="1"/>
    <col min="15133" max="15133" width="10.26171875" style="66" customWidth="1"/>
    <col min="15134" max="15134" width="6.83984375" style="66" customWidth="1"/>
    <col min="15135" max="15135" width="36" style="66" customWidth="1"/>
    <col min="15136" max="15136" width="6.83984375" style="66" customWidth="1"/>
    <col min="15137" max="15140" width="10.26171875" style="66" customWidth="1"/>
    <col min="15141" max="15141" width="8.578125" style="66" customWidth="1"/>
    <col min="15142" max="15143" width="6.83984375" style="66" customWidth="1"/>
    <col min="15144" max="15144" width="10.26171875" style="66" customWidth="1"/>
    <col min="15145" max="15145" width="6.83984375" style="66" customWidth="1"/>
    <col min="15146" max="15149" width="8.578125" style="66" customWidth="1"/>
    <col min="15150" max="15152" width="6.83984375" style="66" customWidth="1"/>
    <col min="15153" max="15153" width="10.26171875" style="66" customWidth="1"/>
    <col min="15154" max="15154" width="6.83984375" style="66" customWidth="1"/>
    <col min="15155" max="15155" width="10.26171875" style="66" customWidth="1"/>
    <col min="15156" max="15157" width="11.15625" style="66" customWidth="1"/>
    <col min="15158" max="15158" width="10.26171875" style="66" customWidth="1"/>
    <col min="15159" max="15161" width="6.83984375" style="66" customWidth="1"/>
    <col min="15162" max="15162" width="11.15625" style="66" customWidth="1"/>
    <col min="15163" max="15163" width="6.83984375" style="66" customWidth="1"/>
    <col min="15164" max="15164" width="10.26171875" style="66" customWidth="1"/>
    <col min="15165" max="15166" width="11.15625" style="66" customWidth="1"/>
    <col min="15167" max="15168" width="10.26171875" style="66" customWidth="1"/>
    <col min="15169" max="15170" width="6.83984375" style="66" customWidth="1"/>
    <col min="15171" max="15171" width="11.15625" style="66" customWidth="1"/>
    <col min="15172" max="15172" width="6.83984375" style="66" customWidth="1"/>
    <col min="15173" max="15176" width="10.26171875" style="66" customWidth="1"/>
    <col min="15177" max="15179" width="6.83984375" style="66" customWidth="1"/>
    <col min="15180" max="15180" width="10.26171875" style="66" customWidth="1"/>
    <col min="15181" max="15360" width="8" style="66"/>
    <col min="15361" max="15361" width="0.41796875" style="66" customWidth="1"/>
    <col min="15362" max="15364" width="1.68359375" style="66" customWidth="1"/>
    <col min="15365" max="15365" width="61.68359375" style="66" customWidth="1"/>
    <col min="15366" max="15366" width="0.41796875" style="66" customWidth="1"/>
    <col min="15367" max="15367" width="10.26171875" style="66" customWidth="1"/>
    <col min="15368" max="15368" width="6.83984375" style="66" customWidth="1"/>
    <col min="15369" max="15369" width="11.15625" style="66" customWidth="1"/>
    <col min="15370" max="15372" width="12" style="66" customWidth="1"/>
    <col min="15373" max="15373" width="11.15625" style="66" customWidth="1"/>
    <col min="15374" max="15375" width="6.83984375" style="66" customWidth="1"/>
    <col min="15376" max="15376" width="12" style="66" customWidth="1"/>
    <col min="15377" max="15377" width="8.578125" style="66" customWidth="1"/>
    <col min="15378" max="15379" width="6.83984375" style="66" customWidth="1"/>
    <col min="15380" max="15383" width="11.15625" style="66" customWidth="1"/>
    <col min="15384" max="15384" width="10.26171875" style="66" customWidth="1"/>
    <col min="15385" max="15386" width="6.83984375" style="66" customWidth="1"/>
    <col min="15387" max="15387" width="12" style="66" customWidth="1"/>
    <col min="15388" max="15388" width="8.578125" style="66" customWidth="1"/>
    <col min="15389" max="15389" width="10.26171875" style="66" customWidth="1"/>
    <col min="15390" max="15390" width="6.83984375" style="66" customWidth="1"/>
    <col min="15391" max="15391" width="36" style="66" customWidth="1"/>
    <col min="15392" max="15392" width="6.83984375" style="66" customWidth="1"/>
    <col min="15393" max="15396" width="10.26171875" style="66" customWidth="1"/>
    <col min="15397" max="15397" width="8.578125" style="66" customWidth="1"/>
    <col min="15398" max="15399" width="6.83984375" style="66" customWidth="1"/>
    <col min="15400" max="15400" width="10.26171875" style="66" customWidth="1"/>
    <col min="15401" max="15401" width="6.83984375" style="66" customWidth="1"/>
    <col min="15402" max="15405" width="8.578125" style="66" customWidth="1"/>
    <col min="15406" max="15408" width="6.83984375" style="66" customWidth="1"/>
    <col min="15409" max="15409" width="10.26171875" style="66" customWidth="1"/>
    <col min="15410" max="15410" width="6.83984375" style="66" customWidth="1"/>
    <col min="15411" max="15411" width="10.26171875" style="66" customWidth="1"/>
    <col min="15412" max="15413" width="11.15625" style="66" customWidth="1"/>
    <col min="15414" max="15414" width="10.26171875" style="66" customWidth="1"/>
    <col min="15415" max="15417" width="6.83984375" style="66" customWidth="1"/>
    <col min="15418" max="15418" width="11.15625" style="66" customWidth="1"/>
    <col min="15419" max="15419" width="6.83984375" style="66" customWidth="1"/>
    <col min="15420" max="15420" width="10.26171875" style="66" customWidth="1"/>
    <col min="15421" max="15422" width="11.15625" style="66" customWidth="1"/>
    <col min="15423" max="15424" width="10.26171875" style="66" customWidth="1"/>
    <col min="15425" max="15426" width="6.83984375" style="66" customWidth="1"/>
    <col min="15427" max="15427" width="11.15625" style="66" customWidth="1"/>
    <col min="15428" max="15428" width="6.83984375" style="66" customWidth="1"/>
    <col min="15429" max="15432" width="10.26171875" style="66" customWidth="1"/>
    <col min="15433" max="15435" width="6.83984375" style="66" customWidth="1"/>
    <col min="15436" max="15436" width="10.26171875" style="66" customWidth="1"/>
    <col min="15437" max="15616" width="8" style="66"/>
    <col min="15617" max="15617" width="0.41796875" style="66" customWidth="1"/>
    <col min="15618" max="15620" width="1.68359375" style="66" customWidth="1"/>
    <col min="15621" max="15621" width="61.68359375" style="66" customWidth="1"/>
    <col min="15622" max="15622" width="0.41796875" style="66" customWidth="1"/>
    <col min="15623" max="15623" width="10.26171875" style="66" customWidth="1"/>
    <col min="15624" max="15624" width="6.83984375" style="66" customWidth="1"/>
    <col min="15625" max="15625" width="11.15625" style="66" customWidth="1"/>
    <col min="15626" max="15628" width="12" style="66" customWidth="1"/>
    <col min="15629" max="15629" width="11.15625" style="66" customWidth="1"/>
    <col min="15630" max="15631" width="6.83984375" style="66" customWidth="1"/>
    <col min="15632" max="15632" width="12" style="66" customWidth="1"/>
    <col min="15633" max="15633" width="8.578125" style="66" customWidth="1"/>
    <col min="15634" max="15635" width="6.83984375" style="66" customWidth="1"/>
    <col min="15636" max="15639" width="11.15625" style="66" customWidth="1"/>
    <col min="15640" max="15640" width="10.26171875" style="66" customWidth="1"/>
    <col min="15641" max="15642" width="6.83984375" style="66" customWidth="1"/>
    <col min="15643" max="15643" width="12" style="66" customWidth="1"/>
    <col min="15644" max="15644" width="8.578125" style="66" customWidth="1"/>
    <col min="15645" max="15645" width="10.26171875" style="66" customWidth="1"/>
    <col min="15646" max="15646" width="6.83984375" style="66" customWidth="1"/>
    <col min="15647" max="15647" width="36" style="66" customWidth="1"/>
    <col min="15648" max="15648" width="6.83984375" style="66" customWidth="1"/>
    <col min="15649" max="15652" width="10.26171875" style="66" customWidth="1"/>
    <col min="15653" max="15653" width="8.578125" style="66" customWidth="1"/>
    <col min="15654" max="15655" width="6.83984375" style="66" customWidth="1"/>
    <col min="15656" max="15656" width="10.26171875" style="66" customWidth="1"/>
    <col min="15657" max="15657" width="6.83984375" style="66" customWidth="1"/>
    <col min="15658" max="15661" width="8.578125" style="66" customWidth="1"/>
    <col min="15662" max="15664" width="6.83984375" style="66" customWidth="1"/>
    <col min="15665" max="15665" width="10.26171875" style="66" customWidth="1"/>
    <col min="15666" max="15666" width="6.83984375" style="66" customWidth="1"/>
    <col min="15667" max="15667" width="10.26171875" style="66" customWidth="1"/>
    <col min="15668" max="15669" width="11.15625" style="66" customWidth="1"/>
    <col min="15670" max="15670" width="10.26171875" style="66" customWidth="1"/>
    <col min="15671" max="15673" width="6.83984375" style="66" customWidth="1"/>
    <col min="15674" max="15674" width="11.15625" style="66" customWidth="1"/>
    <col min="15675" max="15675" width="6.83984375" style="66" customWidth="1"/>
    <col min="15676" max="15676" width="10.26171875" style="66" customWidth="1"/>
    <col min="15677" max="15678" width="11.15625" style="66" customWidth="1"/>
    <col min="15679" max="15680" width="10.26171875" style="66" customWidth="1"/>
    <col min="15681" max="15682" width="6.83984375" style="66" customWidth="1"/>
    <col min="15683" max="15683" width="11.15625" style="66" customWidth="1"/>
    <col min="15684" max="15684" width="6.83984375" style="66" customWidth="1"/>
    <col min="15685" max="15688" width="10.26171875" style="66" customWidth="1"/>
    <col min="15689" max="15691" width="6.83984375" style="66" customWidth="1"/>
    <col min="15692" max="15692" width="10.26171875" style="66" customWidth="1"/>
    <col min="15693" max="15872" width="8" style="66"/>
    <col min="15873" max="15873" width="0.41796875" style="66" customWidth="1"/>
    <col min="15874" max="15876" width="1.68359375" style="66" customWidth="1"/>
    <col min="15877" max="15877" width="61.68359375" style="66" customWidth="1"/>
    <col min="15878" max="15878" width="0.41796875" style="66" customWidth="1"/>
    <col min="15879" max="15879" width="10.26171875" style="66" customWidth="1"/>
    <col min="15880" max="15880" width="6.83984375" style="66" customWidth="1"/>
    <col min="15881" max="15881" width="11.15625" style="66" customWidth="1"/>
    <col min="15882" max="15884" width="12" style="66" customWidth="1"/>
    <col min="15885" max="15885" width="11.15625" style="66" customWidth="1"/>
    <col min="15886" max="15887" width="6.83984375" style="66" customWidth="1"/>
    <col min="15888" max="15888" width="12" style="66" customWidth="1"/>
    <col min="15889" max="15889" width="8.578125" style="66" customWidth="1"/>
    <col min="15890" max="15891" width="6.83984375" style="66" customWidth="1"/>
    <col min="15892" max="15895" width="11.15625" style="66" customWidth="1"/>
    <col min="15896" max="15896" width="10.26171875" style="66" customWidth="1"/>
    <col min="15897" max="15898" width="6.83984375" style="66" customWidth="1"/>
    <col min="15899" max="15899" width="12" style="66" customWidth="1"/>
    <col min="15900" max="15900" width="8.578125" style="66" customWidth="1"/>
    <col min="15901" max="15901" width="10.26171875" style="66" customWidth="1"/>
    <col min="15902" max="15902" width="6.83984375" style="66" customWidth="1"/>
    <col min="15903" max="15903" width="36" style="66" customWidth="1"/>
    <col min="15904" max="15904" width="6.83984375" style="66" customWidth="1"/>
    <col min="15905" max="15908" width="10.26171875" style="66" customWidth="1"/>
    <col min="15909" max="15909" width="8.578125" style="66" customWidth="1"/>
    <col min="15910" max="15911" width="6.83984375" style="66" customWidth="1"/>
    <col min="15912" max="15912" width="10.26171875" style="66" customWidth="1"/>
    <col min="15913" max="15913" width="6.83984375" style="66" customWidth="1"/>
    <col min="15914" max="15917" width="8.578125" style="66" customWidth="1"/>
    <col min="15918" max="15920" width="6.83984375" style="66" customWidth="1"/>
    <col min="15921" max="15921" width="10.26171875" style="66" customWidth="1"/>
    <col min="15922" max="15922" width="6.83984375" style="66" customWidth="1"/>
    <col min="15923" max="15923" width="10.26171875" style="66" customWidth="1"/>
    <col min="15924" max="15925" width="11.15625" style="66" customWidth="1"/>
    <col min="15926" max="15926" width="10.26171875" style="66" customWidth="1"/>
    <col min="15927" max="15929" width="6.83984375" style="66" customWidth="1"/>
    <col min="15930" max="15930" width="11.15625" style="66" customWidth="1"/>
    <col min="15931" max="15931" width="6.83984375" style="66" customWidth="1"/>
    <col min="15932" max="15932" width="10.26171875" style="66" customWidth="1"/>
    <col min="15933" max="15934" width="11.15625" style="66" customWidth="1"/>
    <col min="15935" max="15936" width="10.26171875" style="66" customWidth="1"/>
    <col min="15937" max="15938" width="6.83984375" style="66" customWidth="1"/>
    <col min="15939" max="15939" width="11.15625" style="66" customWidth="1"/>
    <col min="15940" max="15940" width="6.83984375" style="66" customWidth="1"/>
    <col min="15941" max="15944" width="10.26171875" style="66" customWidth="1"/>
    <col min="15945" max="15947" width="6.83984375" style="66" customWidth="1"/>
    <col min="15948" max="15948" width="10.26171875" style="66" customWidth="1"/>
    <col min="15949" max="16128" width="8" style="66"/>
    <col min="16129" max="16129" width="0.41796875" style="66" customWidth="1"/>
    <col min="16130" max="16132" width="1.68359375" style="66" customWidth="1"/>
    <col min="16133" max="16133" width="61.68359375" style="66" customWidth="1"/>
    <col min="16134" max="16134" width="0.41796875" style="66" customWidth="1"/>
    <col min="16135" max="16135" width="10.26171875" style="66" customWidth="1"/>
    <col min="16136" max="16136" width="6.83984375" style="66" customWidth="1"/>
    <col min="16137" max="16137" width="11.15625" style="66" customWidth="1"/>
    <col min="16138" max="16140" width="12" style="66" customWidth="1"/>
    <col min="16141" max="16141" width="11.15625" style="66" customWidth="1"/>
    <col min="16142" max="16143" width="6.83984375" style="66" customWidth="1"/>
    <col min="16144" max="16144" width="12" style="66" customWidth="1"/>
    <col min="16145" max="16145" width="8.578125" style="66" customWidth="1"/>
    <col min="16146" max="16147" width="6.83984375" style="66" customWidth="1"/>
    <col min="16148" max="16151" width="11.15625" style="66" customWidth="1"/>
    <col min="16152" max="16152" width="10.26171875" style="66" customWidth="1"/>
    <col min="16153" max="16154" width="6.83984375" style="66" customWidth="1"/>
    <col min="16155" max="16155" width="12" style="66" customWidth="1"/>
    <col min="16156" max="16156" width="8.578125" style="66" customWidth="1"/>
    <col min="16157" max="16157" width="10.26171875" style="66" customWidth="1"/>
    <col min="16158" max="16158" width="6.83984375" style="66" customWidth="1"/>
    <col min="16159" max="16159" width="36" style="66" customWidth="1"/>
    <col min="16160" max="16160" width="6.83984375" style="66" customWidth="1"/>
    <col min="16161" max="16164" width="10.26171875" style="66" customWidth="1"/>
    <col min="16165" max="16165" width="8.578125" style="66" customWidth="1"/>
    <col min="16166" max="16167" width="6.83984375" style="66" customWidth="1"/>
    <col min="16168" max="16168" width="10.26171875" style="66" customWidth="1"/>
    <col min="16169" max="16169" width="6.83984375" style="66" customWidth="1"/>
    <col min="16170" max="16173" width="8.578125" style="66" customWidth="1"/>
    <col min="16174" max="16176" width="6.83984375" style="66" customWidth="1"/>
    <col min="16177" max="16177" width="10.26171875" style="66" customWidth="1"/>
    <col min="16178" max="16178" width="6.83984375" style="66" customWidth="1"/>
    <col min="16179" max="16179" width="10.26171875" style="66" customWidth="1"/>
    <col min="16180" max="16181" width="11.15625" style="66" customWidth="1"/>
    <col min="16182" max="16182" width="10.26171875" style="66" customWidth="1"/>
    <col min="16183" max="16185" width="6.83984375" style="66" customWidth="1"/>
    <col min="16186" max="16186" width="11.15625" style="66" customWidth="1"/>
    <col min="16187" max="16187" width="6.83984375" style="66" customWidth="1"/>
    <col min="16188" max="16188" width="10.26171875" style="66" customWidth="1"/>
    <col min="16189" max="16190" width="11.15625" style="66" customWidth="1"/>
    <col min="16191" max="16192" width="10.26171875" style="66" customWidth="1"/>
    <col min="16193" max="16194" width="6.83984375" style="66" customWidth="1"/>
    <col min="16195" max="16195" width="11.15625" style="66" customWidth="1"/>
    <col min="16196" max="16196" width="6.83984375" style="66" customWidth="1"/>
    <col min="16197" max="16200" width="10.26171875" style="66" customWidth="1"/>
    <col min="16201" max="16203" width="6.83984375" style="66" customWidth="1"/>
    <col min="16204" max="16204" width="10.26171875" style="66" customWidth="1"/>
    <col min="16205" max="16384" width="8" style="66"/>
  </cols>
  <sheetData>
    <row r="1" spans="1:76" x14ac:dyDescent="0.35">
      <c r="A1" s="63" t="s">
        <v>61</v>
      </c>
      <c r="F1" s="63" t="s">
        <v>62</v>
      </c>
    </row>
    <row r="2" spans="1:76" ht="10.5" x14ac:dyDescent="0.4">
      <c r="A2" s="63" t="s">
        <v>63</v>
      </c>
      <c r="F2" s="63" t="s">
        <v>62</v>
      </c>
      <c r="R2" s="67" t="s">
        <v>64</v>
      </c>
    </row>
    <row r="3" spans="1:76" ht="10.5" x14ac:dyDescent="0.4">
      <c r="A3" s="63" t="s">
        <v>65</v>
      </c>
      <c r="F3" s="63" t="s">
        <v>62</v>
      </c>
      <c r="R3" s="67" t="s">
        <v>66</v>
      </c>
      <c r="AB3" s="68" t="s">
        <v>67</v>
      </c>
      <c r="AC3" s="68"/>
      <c r="AD3" s="68" t="s">
        <v>68</v>
      </c>
      <c r="AE3" s="68"/>
      <c r="AF3" s="68"/>
      <c r="AG3" s="68"/>
      <c r="AH3" s="68"/>
      <c r="AI3" s="68"/>
      <c r="AJ3" s="68"/>
      <c r="AK3" s="68"/>
      <c r="AL3" s="68"/>
      <c r="AM3" s="68"/>
      <c r="AN3" s="68"/>
      <c r="AO3" s="68"/>
      <c r="AP3" s="68"/>
      <c r="AQ3" s="68"/>
      <c r="AR3" s="68"/>
      <c r="AS3" s="68"/>
      <c r="AT3" s="68"/>
      <c r="AU3" s="68"/>
      <c r="AV3" s="68"/>
      <c r="AW3" s="68"/>
      <c r="AX3" s="68"/>
      <c r="AY3" s="68"/>
      <c r="AZ3" s="68"/>
      <c r="BA3" s="68" t="s">
        <v>69</v>
      </c>
      <c r="BB3" s="68"/>
      <c r="BC3" s="68"/>
      <c r="BD3" s="68"/>
      <c r="BE3" s="68"/>
      <c r="BF3" s="68"/>
      <c r="BG3" s="68"/>
      <c r="BH3" s="68"/>
      <c r="BI3" s="68"/>
      <c r="BJ3" s="68"/>
      <c r="BK3" s="68"/>
      <c r="BL3" s="68"/>
      <c r="BM3" s="68"/>
      <c r="BN3" s="68"/>
      <c r="BO3" s="68"/>
      <c r="BP3" s="68"/>
      <c r="BQ3" s="68"/>
      <c r="BR3" s="68"/>
      <c r="BS3" s="68"/>
      <c r="BT3" s="68"/>
      <c r="BU3" s="68"/>
      <c r="BV3" s="68"/>
      <c r="BW3" s="68"/>
    </row>
    <row r="4" spans="1:76" ht="10.5" x14ac:dyDescent="0.4">
      <c r="A4" s="69" t="s">
        <v>70</v>
      </c>
      <c r="F4" s="63" t="s">
        <v>62</v>
      </c>
      <c r="H4" s="68"/>
      <c r="I4" s="68"/>
      <c r="J4" s="68"/>
      <c r="K4" s="68"/>
      <c r="L4" s="68" t="s">
        <v>71</v>
      </c>
      <c r="M4" s="68"/>
      <c r="N4" s="68"/>
      <c r="O4" s="68"/>
      <c r="P4" s="68"/>
      <c r="Q4" s="67" t="s">
        <v>72</v>
      </c>
      <c r="R4" s="67" t="s">
        <v>73</v>
      </c>
      <c r="S4" s="68"/>
      <c r="T4" s="68"/>
      <c r="U4" s="68"/>
      <c r="V4" s="68"/>
      <c r="W4" s="68" t="s">
        <v>74</v>
      </c>
      <c r="X4" s="68"/>
      <c r="Y4" s="68"/>
      <c r="Z4" s="68"/>
      <c r="AA4" s="68"/>
      <c r="AC4" s="67" t="s">
        <v>75</v>
      </c>
      <c r="AD4" s="67" t="s">
        <v>76</v>
      </c>
      <c r="AF4" s="68"/>
      <c r="AG4" s="68"/>
      <c r="AH4" s="68"/>
      <c r="AI4" s="68"/>
      <c r="AJ4" s="68" t="s">
        <v>77</v>
      </c>
      <c r="AK4" s="68"/>
      <c r="AL4" s="68"/>
      <c r="AM4" s="68"/>
      <c r="AN4" s="68"/>
      <c r="AO4" s="68"/>
      <c r="AP4" s="68"/>
      <c r="AQ4" s="68"/>
      <c r="AR4" s="68"/>
      <c r="AS4" s="68" t="s">
        <v>78</v>
      </c>
      <c r="AT4" s="68"/>
      <c r="AU4" s="68"/>
      <c r="AV4" s="68"/>
      <c r="AW4" s="68"/>
      <c r="AX4" s="68"/>
      <c r="AY4" s="68"/>
      <c r="AZ4" s="68"/>
      <c r="BA4" s="68"/>
      <c r="BB4" s="68" t="s">
        <v>79</v>
      </c>
      <c r="BC4" s="68"/>
      <c r="BD4" s="68"/>
      <c r="BE4" s="68"/>
      <c r="BF4" s="68"/>
      <c r="BG4" s="68"/>
      <c r="BH4" s="68"/>
      <c r="BI4" s="68"/>
      <c r="BJ4" s="68"/>
      <c r="BK4" s="68" t="s">
        <v>80</v>
      </c>
      <c r="BL4" s="68"/>
      <c r="BM4" s="68"/>
      <c r="BN4" s="68"/>
      <c r="BO4" s="68"/>
      <c r="BP4" s="68"/>
      <c r="BQ4" s="68"/>
      <c r="BR4" s="68"/>
      <c r="BS4" s="68"/>
      <c r="BT4" s="68" t="s">
        <v>15</v>
      </c>
      <c r="BU4" s="68"/>
      <c r="BV4" s="68"/>
      <c r="BW4" s="68"/>
      <c r="BX4" s="68"/>
    </row>
    <row r="5" spans="1:76" ht="10.5" x14ac:dyDescent="0.4">
      <c r="G5" s="68" t="s">
        <v>64</v>
      </c>
      <c r="H5" s="68" t="s">
        <v>81</v>
      </c>
      <c r="I5" s="68" t="s">
        <v>82</v>
      </c>
      <c r="J5" s="68" t="s">
        <v>83</v>
      </c>
      <c r="K5" s="68" t="s">
        <v>84</v>
      </c>
      <c r="L5" s="68" t="s">
        <v>85</v>
      </c>
      <c r="M5" s="68" t="s">
        <v>86</v>
      </c>
      <c r="N5" s="68" t="s">
        <v>87</v>
      </c>
      <c r="O5" s="68" t="s">
        <v>88</v>
      </c>
      <c r="P5" s="68" t="s">
        <v>89</v>
      </c>
      <c r="Q5" s="68" t="s">
        <v>90</v>
      </c>
      <c r="R5" s="68" t="s">
        <v>91</v>
      </c>
      <c r="S5" s="68" t="s">
        <v>81</v>
      </c>
      <c r="T5" s="68" t="s">
        <v>82</v>
      </c>
      <c r="U5" s="68" t="s">
        <v>83</v>
      </c>
      <c r="V5" s="68" t="s">
        <v>84</v>
      </c>
      <c r="W5" s="68" t="s">
        <v>85</v>
      </c>
      <c r="X5" s="68" t="s">
        <v>86</v>
      </c>
      <c r="Y5" s="68" t="s">
        <v>87</v>
      </c>
      <c r="Z5" s="68" t="s">
        <v>88</v>
      </c>
      <c r="AA5" s="68" t="s">
        <v>89</v>
      </c>
      <c r="AB5" s="68" t="s">
        <v>1</v>
      </c>
      <c r="AC5" s="68" t="s">
        <v>92</v>
      </c>
      <c r="AD5" s="68" t="s">
        <v>93</v>
      </c>
      <c r="AE5" s="68" t="s">
        <v>94</v>
      </c>
      <c r="AF5" s="68" t="s">
        <v>81</v>
      </c>
      <c r="AG5" s="68" t="s">
        <v>82</v>
      </c>
      <c r="AH5" s="68" t="s">
        <v>83</v>
      </c>
      <c r="AI5" s="68" t="s">
        <v>84</v>
      </c>
      <c r="AJ5" s="68" t="s">
        <v>85</v>
      </c>
      <c r="AK5" s="68" t="s">
        <v>86</v>
      </c>
      <c r="AL5" s="68" t="s">
        <v>87</v>
      </c>
      <c r="AM5" s="68" t="s">
        <v>88</v>
      </c>
      <c r="AN5" s="68" t="s">
        <v>89</v>
      </c>
      <c r="AO5" s="68" t="s">
        <v>81</v>
      </c>
      <c r="AP5" s="68" t="s">
        <v>82</v>
      </c>
      <c r="AQ5" s="68" t="s">
        <v>83</v>
      </c>
      <c r="AR5" s="68" t="s">
        <v>84</v>
      </c>
      <c r="AS5" s="68" t="s">
        <v>85</v>
      </c>
      <c r="AT5" s="68" t="s">
        <v>86</v>
      </c>
      <c r="AU5" s="68" t="s">
        <v>87</v>
      </c>
      <c r="AV5" s="68" t="s">
        <v>88</v>
      </c>
      <c r="AW5" s="68" t="s">
        <v>89</v>
      </c>
      <c r="AX5" s="68" t="s">
        <v>81</v>
      </c>
      <c r="AY5" s="68" t="s">
        <v>82</v>
      </c>
      <c r="AZ5" s="68" t="s">
        <v>83</v>
      </c>
      <c r="BA5" s="68" t="s">
        <v>84</v>
      </c>
      <c r="BB5" s="68" t="s">
        <v>85</v>
      </c>
      <c r="BC5" s="68" t="s">
        <v>86</v>
      </c>
      <c r="BD5" s="68" t="s">
        <v>87</v>
      </c>
      <c r="BE5" s="68" t="s">
        <v>88</v>
      </c>
      <c r="BF5" s="68" t="s">
        <v>89</v>
      </c>
      <c r="BG5" s="68" t="s">
        <v>81</v>
      </c>
      <c r="BH5" s="68" t="s">
        <v>82</v>
      </c>
      <c r="BI5" s="68" t="s">
        <v>83</v>
      </c>
      <c r="BJ5" s="68" t="s">
        <v>84</v>
      </c>
      <c r="BK5" s="68" t="s">
        <v>85</v>
      </c>
      <c r="BL5" s="68" t="s">
        <v>86</v>
      </c>
      <c r="BM5" s="68" t="s">
        <v>87</v>
      </c>
      <c r="BN5" s="68" t="s">
        <v>88</v>
      </c>
      <c r="BO5" s="68" t="s">
        <v>89</v>
      </c>
      <c r="BP5" s="68" t="s">
        <v>81</v>
      </c>
      <c r="BQ5" s="68" t="s">
        <v>82</v>
      </c>
      <c r="BR5" s="68" t="s">
        <v>83</v>
      </c>
      <c r="BS5" s="68" t="s">
        <v>84</v>
      </c>
      <c r="BT5" s="68" t="s">
        <v>85</v>
      </c>
      <c r="BU5" s="68" t="s">
        <v>86</v>
      </c>
      <c r="BV5" s="68" t="s">
        <v>87</v>
      </c>
      <c r="BW5" s="68" t="s">
        <v>88</v>
      </c>
      <c r="BX5" s="68" t="s">
        <v>89</v>
      </c>
    </row>
    <row r="6" spans="1:76" ht="5.0999999999999996" customHeight="1" x14ac:dyDescent="0.35"/>
    <row r="7" spans="1:76" ht="10.5" x14ac:dyDescent="0.4">
      <c r="B7" s="70" t="s">
        <v>95</v>
      </c>
      <c r="F7" s="63" t="s">
        <v>62</v>
      </c>
    </row>
    <row r="8" spans="1:76" ht="10.5" x14ac:dyDescent="0.4">
      <c r="C8" s="70" t="s">
        <v>96</v>
      </c>
      <c r="F8" s="63" t="s">
        <v>62</v>
      </c>
    </row>
    <row r="9" spans="1:76" ht="10.5" x14ac:dyDescent="0.4">
      <c r="D9" s="70" t="s">
        <v>97</v>
      </c>
      <c r="F9" s="63" t="s">
        <v>62</v>
      </c>
    </row>
    <row r="10" spans="1:76" x14ac:dyDescent="0.35">
      <c r="E10" s="66" t="s">
        <v>98</v>
      </c>
      <c r="F10" s="63" t="s">
        <v>62</v>
      </c>
      <c r="G10" s="64" t="s">
        <v>99</v>
      </c>
      <c r="H10" s="47">
        <v>0</v>
      </c>
      <c r="I10" s="47">
        <v>3000</v>
      </c>
      <c r="J10" s="47">
        <v>7000</v>
      </c>
      <c r="K10" s="47">
        <v>7000</v>
      </c>
      <c r="L10" s="47">
        <v>3000</v>
      </c>
      <c r="M10" s="47">
        <v>0</v>
      </c>
      <c r="N10" s="47">
        <v>0</v>
      </c>
      <c r="O10" s="47">
        <v>0</v>
      </c>
      <c r="P10" s="47">
        <v>20000</v>
      </c>
      <c r="Q10" s="65" t="s">
        <v>100</v>
      </c>
      <c r="R10" s="65" t="s">
        <v>101</v>
      </c>
      <c r="S10" s="47">
        <v>0</v>
      </c>
      <c r="T10" s="47">
        <v>10748108.108108107</v>
      </c>
      <c r="U10" s="47">
        <v>25078918.918918919</v>
      </c>
      <c r="V10" s="47">
        <v>25078918.918918919</v>
      </c>
      <c r="W10" s="47">
        <v>10748108.108108107</v>
      </c>
      <c r="X10" s="47">
        <v>0</v>
      </c>
      <c r="Y10" s="47">
        <v>0</v>
      </c>
      <c r="Z10" s="47">
        <v>0</v>
      </c>
      <c r="AA10" s="47">
        <v>71654054.054054052</v>
      </c>
      <c r="AB10" s="64" t="s">
        <v>102</v>
      </c>
      <c r="AC10" s="64" t="s">
        <v>103</v>
      </c>
      <c r="AD10" s="64" t="s">
        <v>104</v>
      </c>
      <c r="AE10" s="64" t="s">
        <v>105</v>
      </c>
      <c r="AF10" s="47">
        <v>0</v>
      </c>
      <c r="AG10" s="47">
        <v>0</v>
      </c>
      <c r="AH10" s="47">
        <v>0</v>
      </c>
      <c r="AI10" s="47">
        <v>0</v>
      </c>
      <c r="AJ10" s="47">
        <v>0</v>
      </c>
      <c r="AK10" s="47">
        <v>0</v>
      </c>
      <c r="AL10" s="47">
        <v>0</v>
      </c>
      <c r="AM10" s="47">
        <v>0</v>
      </c>
      <c r="AN10" s="47">
        <v>0</v>
      </c>
      <c r="AO10" s="47">
        <v>0</v>
      </c>
      <c r="AP10" s="47">
        <v>0</v>
      </c>
      <c r="AQ10" s="47">
        <v>0</v>
      </c>
      <c r="AR10" s="47">
        <v>0</v>
      </c>
      <c r="AS10" s="47">
        <v>0</v>
      </c>
      <c r="AT10" s="47">
        <v>0</v>
      </c>
      <c r="AU10" s="47">
        <v>0</v>
      </c>
      <c r="AV10" s="47">
        <v>0</v>
      </c>
      <c r="AW10" s="47">
        <v>0</v>
      </c>
      <c r="AX10" s="47">
        <v>0</v>
      </c>
      <c r="AY10" s="47">
        <v>4272372.9729729723</v>
      </c>
      <c r="AZ10" s="47">
        <v>9968870.2702702712</v>
      </c>
      <c r="BA10" s="47">
        <v>9968870.2702702712</v>
      </c>
      <c r="BB10" s="47">
        <v>4272372.9729729723</v>
      </c>
      <c r="BC10" s="47">
        <v>0</v>
      </c>
      <c r="BD10" s="47">
        <v>0</v>
      </c>
      <c r="BE10" s="47">
        <v>0</v>
      </c>
      <c r="BF10" s="47">
        <v>28482486.486486487</v>
      </c>
      <c r="BG10" s="47">
        <v>0</v>
      </c>
      <c r="BH10" s="47">
        <v>5400924.3243243238</v>
      </c>
      <c r="BI10" s="47">
        <v>12602156.756756756</v>
      </c>
      <c r="BJ10" s="47">
        <v>12602156.756756756</v>
      </c>
      <c r="BK10" s="47">
        <v>5400924.3243243238</v>
      </c>
      <c r="BL10" s="47">
        <v>0</v>
      </c>
      <c r="BM10" s="47">
        <v>0</v>
      </c>
      <c r="BN10" s="47">
        <v>0</v>
      </c>
      <c r="BO10" s="47">
        <v>36006162.162162162</v>
      </c>
      <c r="BP10" s="47">
        <v>0</v>
      </c>
      <c r="BQ10" s="47">
        <v>1074810.8108108107</v>
      </c>
      <c r="BR10" s="47">
        <v>2507891.8918918921</v>
      </c>
      <c r="BS10" s="47">
        <v>2507891.8918918921</v>
      </c>
      <c r="BT10" s="47">
        <v>1074810.8108108107</v>
      </c>
      <c r="BU10" s="47">
        <v>0</v>
      </c>
      <c r="BV10" s="47">
        <v>0</v>
      </c>
      <c r="BW10" s="47">
        <v>0</v>
      </c>
      <c r="BX10" s="47">
        <v>7165405.4054054059</v>
      </c>
    </row>
    <row r="11" spans="1:76" x14ac:dyDescent="0.35">
      <c r="E11" s="66" t="s">
        <v>106</v>
      </c>
      <c r="F11" s="63" t="s">
        <v>62</v>
      </c>
      <c r="G11" s="64" t="s">
        <v>107</v>
      </c>
      <c r="H11" s="47">
        <v>0</v>
      </c>
      <c r="I11" s="47">
        <v>3000</v>
      </c>
      <c r="J11" s="47">
        <v>10000</v>
      </c>
      <c r="K11" s="47">
        <v>14000</v>
      </c>
      <c r="L11" s="47">
        <v>10000</v>
      </c>
      <c r="M11" s="47">
        <v>3000</v>
      </c>
      <c r="N11" s="47">
        <v>0</v>
      </c>
      <c r="O11" s="47">
        <v>0</v>
      </c>
      <c r="P11" s="47">
        <v>40000</v>
      </c>
      <c r="Q11" s="65" t="s">
        <v>108</v>
      </c>
      <c r="R11" s="65" t="s">
        <v>109</v>
      </c>
      <c r="S11" s="48">
        <v>0</v>
      </c>
      <c r="T11" s="48">
        <v>600957.53513513505</v>
      </c>
      <c r="U11" s="48">
        <v>2083319.4551351354</v>
      </c>
      <c r="V11" s="48">
        <v>3033313.1266767574</v>
      </c>
      <c r="W11" s="48">
        <v>2253318.3226741622</v>
      </c>
      <c r="X11" s="48">
        <v>703035.31667433889</v>
      </c>
      <c r="Y11" s="48">
        <v>0</v>
      </c>
      <c r="Z11" s="48">
        <v>0</v>
      </c>
      <c r="AA11" s="48">
        <v>8673943.7562955283</v>
      </c>
      <c r="AB11" s="64" t="s">
        <v>102</v>
      </c>
      <c r="AC11" s="64" t="s">
        <v>110</v>
      </c>
      <c r="AD11" s="64" t="s">
        <v>104</v>
      </c>
      <c r="AE11" s="64" t="s">
        <v>111</v>
      </c>
      <c r="AF11" s="48">
        <v>0</v>
      </c>
      <c r="AG11" s="48">
        <v>0</v>
      </c>
      <c r="AH11" s="48">
        <v>0</v>
      </c>
      <c r="AI11" s="48">
        <v>0</v>
      </c>
      <c r="AJ11" s="48">
        <v>0</v>
      </c>
      <c r="AK11" s="48">
        <v>0</v>
      </c>
      <c r="AL11" s="48">
        <v>0</v>
      </c>
      <c r="AM11" s="48">
        <v>0</v>
      </c>
      <c r="AN11" s="48">
        <v>0</v>
      </c>
      <c r="AO11" s="48">
        <v>0</v>
      </c>
      <c r="AP11" s="48">
        <v>0</v>
      </c>
      <c r="AQ11" s="48">
        <v>0</v>
      </c>
      <c r="AR11" s="48">
        <v>0</v>
      </c>
      <c r="AS11" s="48">
        <v>0</v>
      </c>
      <c r="AT11" s="48">
        <v>0</v>
      </c>
      <c r="AU11" s="48">
        <v>0</v>
      </c>
      <c r="AV11" s="48">
        <v>0</v>
      </c>
      <c r="AW11" s="48">
        <v>0</v>
      </c>
      <c r="AX11" s="48">
        <v>0</v>
      </c>
      <c r="AY11" s="48">
        <v>0</v>
      </c>
      <c r="AZ11" s="48">
        <v>0</v>
      </c>
      <c r="BA11" s="48">
        <v>0</v>
      </c>
      <c r="BB11" s="48">
        <v>0</v>
      </c>
      <c r="BC11" s="48">
        <v>0</v>
      </c>
      <c r="BD11" s="48">
        <v>0</v>
      </c>
      <c r="BE11" s="48">
        <v>0</v>
      </c>
      <c r="BF11" s="48">
        <v>0</v>
      </c>
      <c r="BG11" s="48">
        <v>0</v>
      </c>
      <c r="BH11" s="48">
        <v>600957.53513513505</v>
      </c>
      <c r="BI11" s="48">
        <v>2083319.4551351354</v>
      </c>
      <c r="BJ11" s="48">
        <v>3033313.1266767574</v>
      </c>
      <c r="BK11" s="48">
        <v>2253318.3226741622</v>
      </c>
      <c r="BL11" s="48">
        <v>703035.31667433889</v>
      </c>
      <c r="BM11" s="48">
        <v>0</v>
      </c>
      <c r="BN11" s="48">
        <v>0</v>
      </c>
      <c r="BO11" s="48">
        <v>8673943.7562955283</v>
      </c>
      <c r="BP11" s="48">
        <v>0</v>
      </c>
      <c r="BQ11" s="48">
        <v>0</v>
      </c>
      <c r="BR11" s="48">
        <v>0</v>
      </c>
      <c r="BS11" s="48">
        <v>0</v>
      </c>
      <c r="BT11" s="48">
        <v>0</v>
      </c>
      <c r="BU11" s="48">
        <v>0</v>
      </c>
      <c r="BV11" s="48">
        <v>0</v>
      </c>
      <c r="BW11" s="48">
        <v>0</v>
      </c>
      <c r="BX11" s="48">
        <v>0</v>
      </c>
    </row>
    <row r="12" spans="1:76" ht="10.5" x14ac:dyDescent="0.4">
      <c r="D12" s="70" t="s">
        <v>45</v>
      </c>
      <c r="F12" s="63" t="s">
        <v>62</v>
      </c>
      <c r="G12" s="64" t="s">
        <v>112</v>
      </c>
      <c r="H12" s="71"/>
      <c r="I12" s="71"/>
      <c r="J12" s="71"/>
      <c r="K12" s="71"/>
      <c r="L12" s="71"/>
      <c r="M12" s="71"/>
      <c r="N12" s="71"/>
      <c r="O12" s="71"/>
      <c r="P12" s="71"/>
      <c r="Q12" s="65" t="s">
        <v>112</v>
      </c>
      <c r="R12" s="65" t="s">
        <v>112</v>
      </c>
      <c r="S12" s="47">
        <v>0</v>
      </c>
      <c r="T12" s="47">
        <v>11349065.643243242</v>
      </c>
      <c r="U12" s="47">
        <v>27162238.374054056</v>
      </c>
      <c r="V12" s="47">
        <v>28112232.045595676</v>
      </c>
      <c r="W12" s="47">
        <v>13001426.43078227</v>
      </c>
      <c r="X12" s="47">
        <v>703035.31667433889</v>
      </c>
      <c r="Y12" s="47">
        <v>0</v>
      </c>
      <c r="Z12" s="47">
        <v>0</v>
      </c>
      <c r="AA12" s="47">
        <v>80327997.810349584</v>
      </c>
      <c r="AB12" s="64" t="s">
        <v>112</v>
      </c>
      <c r="AC12" s="64" t="s">
        <v>112</v>
      </c>
      <c r="AD12" s="64" t="s">
        <v>112</v>
      </c>
      <c r="AE12" s="64" t="s">
        <v>112</v>
      </c>
      <c r="AF12" s="47">
        <v>0</v>
      </c>
      <c r="AG12" s="47">
        <v>0</v>
      </c>
      <c r="AH12" s="47">
        <v>0</v>
      </c>
      <c r="AI12" s="47">
        <v>0</v>
      </c>
      <c r="AJ12" s="47">
        <v>0</v>
      </c>
      <c r="AK12" s="47">
        <v>0</v>
      </c>
      <c r="AL12" s="47">
        <v>0</v>
      </c>
      <c r="AM12" s="47">
        <v>0</v>
      </c>
      <c r="AN12" s="47">
        <v>0</v>
      </c>
      <c r="AO12" s="47">
        <v>0</v>
      </c>
      <c r="AP12" s="47">
        <v>0</v>
      </c>
      <c r="AQ12" s="47">
        <v>0</v>
      </c>
      <c r="AR12" s="47">
        <v>0</v>
      </c>
      <c r="AS12" s="47">
        <v>0</v>
      </c>
      <c r="AT12" s="47">
        <v>0</v>
      </c>
      <c r="AU12" s="47">
        <v>0</v>
      </c>
      <c r="AV12" s="47">
        <v>0</v>
      </c>
      <c r="AW12" s="47">
        <v>0</v>
      </c>
      <c r="AX12" s="47">
        <v>0</v>
      </c>
      <c r="AY12" s="47">
        <v>4272372.9729729723</v>
      </c>
      <c r="AZ12" s="47">
        <v>9968870.2702702712</v>
      </c>
      <c r="BA12" s="47">
        <v>9968870.2702702712</v>
      </c>
      <c r="BB12" s="47">
        <v>4272372.9729729723</v>
      </c>
      <c r="BC12" s="47">
        <v>0</v>
      </c>
      <c r="BD12" s="47">
        <v>0</v>
      </c>
      <c r="BE12" s="47">
        <v>0</v>
      </c>
      <c r="BF12" s="47">
        <v>28482486.486486487</v>
      </c>
      <c r="BG12" s="47">
        <v>0</v>
      </c>
      <c r="BH12" s="47">
        <v>6001881.8594594589</v>
      </c>
      <c r="BI12" s="47">
        <v>14685476.211891891</v>
      </c>
      <c r="BJ12" s="47">
        <v>15635469.883433513</v>
      </c>
      <c r="BK12" s="47">
        <v>7654242.6469984856</v>
      </c>
      <c r="BL12" s="47">
        <v>703035.31667433889</v>
      </c>
      <c r="BM12" s="47">
        <v>0</v>
      </c>
      <c r="BN12" s="47">
        <v>0</v>
      </c>
      <c r="BO12" s="47">
        <v>44680105.918457687</v>
      </c>
      <c r="BP12" s="47">
        <v>0</v>
      </c>
      <c r="BQ12" s="47">
        <v>1074810.8108108107</v>
      </c>
      <c r="BR12" s="47">
        <v>2507891.8918918921</v>
      </c>
      <c r="BS12" s="47">
        <v>2507891.8918918921</v>
      </c>
      <c r="BT12" s="47">
        <v>1074810.8108108107</v>
      </c>
      <c r="BU12" s="47">
        <v>0</v>
      </c>
      <c r="BV12" s="47">
        <v>0</v>
      </c>
      <c r="BW12" s="47">
        <v>0</v>
      </c>
      <c r="BX12" s="47">
        <v>7165405.4054054059</v>
      </c>
    </row>
    <row r="13" spans="1:76" ht="10.5" x14ac:dyDescent="0.4">
      <c r="D13" s="70" t="s">
        <v>113</v>
      </c>
      <c r="F13" s="63" t="s">
        <v>62</v>
      </c>
    </row>
    <row r="14" spans="1:76" x14ac:dyDescent="0.35">
      <c r="E14" s="66" t="s">
        <v>114</v>
      </c>
      <c r="F14" s="63" t="s">
        <v>62</v>
      </c>
      <c r="G14" s="64" t="s">
        <v>99</v>
      </c>
      <c r="H14" s="47">
        <v>0</v>
      </c>
      <c r="I14" s="47">
        <v>150</v>
      </c>
      <c r="J14" s="47">
        <v>350</v>
      </c>
      <c r="K14" s="47">
        <v>350</v>
      </c>
      <c r="L14" s="47">
        <v>150</v>
      </c>
      <c r="M14" s="47">
        <v>0</v>
      </c>
      <c r="N14" s="47">
        <v>0</v>
      </c>
      <c r="O14" s="47">
        <v>0</v>
      </c>
      <c r="P14" s="47">
        <v>1000</v>
      </c>
      <c r="Q14" s="65" t="s">
        <v>115</v>
      </c>
      <c r="R14" s="65" t="s">
        <v>116</v>
      </c>
      <c r="S14" s="47">
        <v>0</v>
      </c>
      <c r="T14" s="47">
        <v>267121.6216216216</v>
      </c>
      <c r="U14" s="47">
        <v>623283.78378378379</v>
      </c>
      <c r="V14" s="47">
        <v>623283.78378378379</v>
      </c>
      <c r="W14" s="47">
        <v>267121.6216216216</v>
      </c>
      <c r="X14" s="47">
        <v>0</v>
      </c>
      <c r="Y14" s="47">
        <v>0</v>
      </c>
      <c r="Z14" s="47">
        <v>0</v>
      </c>
      <c r="AA14" s="47">
        <v>1780810.8108108107</v>
      </c>
      <c r="AB14" s="64" t="s">
        <v>102</v>
      </c>
      <c r="AC14" s="64" t="s">
        <v>103</v>
      </c>
      <c r="AD14" s="64" t="s">
        <v>104</v>
      </c>
      <c r="AE14" s="64" t="s">
        <v>117</v>
      </c>
      <c r="AF14" s="47">
        <v>0</v>
      </c>
      <c r="AG14" s="47">
        <v>0</v>
      </c>
      <c r="AH14" s="47">
        <v>0</v>
      </c>
      <c r="AI14" s="47">
        <v>0</v>
      </c>
      <c r="AJ14" s="47">
        <v>0</v>
      </c>
      <c r="AK14" s="47">
        <v>0</v>
      </c>
      <c r="AL14" s="47">
        <v>0</v>
      </c>
      <c r="AM14" s="47">
        <v>0</v>
      </c>
      <c r="AN14" s="47">
        <v>0</v>
      </c>
      <c r="AO14" s="47">
        <v>0</v>
      </c>
      <c r="AP14" s="47">
        <v>186985.13513513515</v>
      </c>
      <c r="AQ14" s="47">
        <v>436298.6486486487</v>
      </c>
      <c r="AR14" s="47">
        <v>436298.6486486487</v>
      </c>
      <c r="AS14" s="47">
        <v>186985.13513513515</v>
      </c>
      <c r="AT14" s="47">
        <v>0</v>
      </c>
      <c r="AU14" s="47">
        <v>0</v>
      </c>
      <c r="AV14" s="47">
        <v>0</v>
      </c>
      <c r="AW14" s="47">
        <v>1246567.5675675678</v>
      </c>
      <c r="AX14" s="47">
        <v>0</v>
      </c>
      <c r="AY14" s="47">
        <v>0</v>
      </c>
      <c r="AZ14" s="47">
        <v>0</v>
      </c>
      <c r="BA14" s="47">
        <v>0</v>
      </c>
      <c r="BB14" s="47">
        <v>0</v>
      </c>
      <c r="BC14" s="47">
        <v>0</v>
      </c>
      <c r="BD14" s="47">
        <v>0</v>
      </c>
      <c r="BE14" s="47">
        <v>0</v>
      </c>
      <c r="BF14" s="47">
        <v>0</v>
      </c>
      <c r="BG14" s="47">
        <v>0</v>
      </c>
      <c r="BH14" s="47">
        <v>53424.324324324291</v>
      </c>
      <c r="BI14" s="47">
        <v>124656.75675675675</v>
      </c>
      <c r="BJ14" s="47">
        <v>124656.75675675675</v>
      </c>
      <c r="BK14" s="47">
        <v>53424.324324324291</v>
      </c>
      <c r="BL14" s="47">
        <v>0</v>
      </c>
      <c r="BM14" s="47">
        <v>0</v>
      </c>
      <c r="BN14" s="47">
        <v>0</v>
      </c>
      <c r="BO14" s="47">
        <v>356162.16216216201</v>
      </c>
      <c r="BP14" s="47">
        <v>0</v>
      </c>
      <c r="BQ14" s="47">
        <v>26712.16216216216</v>
      </c>
      <c r="BR14" s="47">
        <v>62328.37837837838</v>
      </c>
      <c r="BS14" s="47">
        <v>62328.37837837838</v>
      </c>
      <c r="BT14" s="47">
        <v>26712.16216216216</v>
      </c>
      <c r="BU14" s="47">
        <v>0</v>
      </c>
      <c r="BV14" s="47">
        <v>0</v>
      </c>
      <c r="BW14" s="47">
        <v>0</v>
      </c>
      <c r="BX14" s="47">
        <v>178081.08108108107</v>
      </c>
    </row>
    <row r="15" spans="1:76" x14ac:dyDescent="0.35">
      <c r="E15" s="66" t="s">
        <v>118</v>
      </c>
      <c r="F15" s="63" t="s">
        <v>62</v>
      </c>
      <c r="G15" s="64" t="s">
        <v>107</v>
      </c>
      <c r="H15" s="47">
        <v>0</v>
      </c>
      <c r="I15" s="47">
        <v>150</v>
      </c>
      <c r="J15" s="47">
        <v>500</v>
      </c>
      <c r="K15" s="47">
        <v>700</v>
      </c>
      <c r="L15" s="47">
        <v>500</v>
      </c>
      <c r="M15" s="47">
        <v>150</v>
      </c>
      <c r="N15" s="47">
        <v>0</v>
      </c>
      <c r="O15" s="47">
        <v>0</v>
      </c>
      <c r="P15" s="47">
        <v>2000</v>
      </c>
      <c r="Q15" s="65" t="s">
        <v>108</v>
      </c>
      <c r="R15" s="65" t="s">
        <v>109</v>
      </c>
      <c r="S15" s="48">
        <v>0</v>
      </c>
      <c r="T15" s="48">
        <v>30047.876756756756</v>
      </c>
      <c r="U15" s="48">
        <v>104165.97275675676</v>
      </c>
      <c r="V15" s="48">
        <v>151665.65633383783</v>
      </c>
      <c r="W15" s="48">
        <v>112665.91613370813</v>
      </c>
      <c r="X15" s="48">
        <v>35151.765833716941</v>
      </c>
      <c r="Y15" s="48">
        <v>0</v>
      </c>
      <c r="Z15" s="48">
        <v>0</v>
      </c>
      <c r="AA15" s="48">
        <v>433697.18781477644</v>
      </c>
      <c r="AB15" s="64" t="s">
        <v>102</v>
      </c>
      <c r="AC15" s="64" t="s">
        <v>110</v>
      </c>
      <c r="AD15" s="64" t="s">
        <v>104</v>
      </c>
      <c r="AE15" s="64" t="s">
        <v>111</v>
      </c>
      <c r="AF15" s="48">
        <v>0</v>
      </c>
      <c r="AG15" s="48">
        <v>0</v>
      </c>
      <c r="AH15" s="48">
        <v>0</v>
      </c>
      <c r="AI15" s="48">
        <v>0</v>
      </c>
      <c r="AJ15" s="48">
        <v>0</v>
      </c>
      <c r="AK15" s="48">
        <v>0</v>
      </c>
      <c r="AL15" s="48">
        <v>0</v>
      </c>
      <c r="AM15" s="48">
        <v>0</v>
      </c>
      <c r="AN15" s="48">
        <v>0</v>
      </c>
      <c r="AO15" s="48">
        <v>0</v>
      </c>
      <c r="AP15" s="48">
        <v>0</v>
      </c>
      <c r="AQ15" s="48">
        <v>0</v>
      </c>
      <c r="AR15" s="48">
        <v>0</v>
      </c>
      <c r="AS15" s="48">
        <v>0</v>
      </c>
      <c r="AT15" s="48">
        <v>0</v>
      </c>
      <c r="AU15" s="48">
        <v>0</v>
      </c>
      <c r="AV15" s="48">
        <v>0</v>
      </c>
      <c r="AW15" s="48">
        <v>0</v>
      </c>
      <c r="AX15" s="48">
        <v>0</v>
      </c>
      <c r="AY15" s="48">
        <v>0</v>
      </c>
      <c r="AZ15" s="48">
        <v>0</v>
      </c>
      <c r="BA15" s="48">
        <v>0</v>
      </c>
      <c r="BB15" s="48">
        <v>0</v>
      </c>
      <c r="BC15" s="48">
        <v>0</v>
      </c>
      <c r="BD15" s="48">
        <v>0</v>
      </c>
      <c r="BE15" s="48">
        <v>0</v>
      </c>
      <c r="BF15" s="48">
        <v>0</v>
      </c>
      <c r="BG15" s="48">
        <v>0</v>
      </c>
      <c r="BH15" s="48">
        <v>30047.876756756756</v>
      </c>
      <c r="BI15" s="48">
        <v>104165.97275675676</v>
      </c>
      <c r="BJ15" s="48">
        <v>151665.65633383783</v>
      </c>
      <c r="BK15" s="48">
        <v>112665.91613370813</v>
      </c>
      <c r="BL15" s="48">
        <v>35151.765833716941</v>
      </c>
      <c r="BM15" s="48">
        <v>0</v>
      </c>
      <c r="BN15" s="48">
        <v>0</v>
      </c>
      <c r="BO15" s="48">
        <v>433697.18781477644</v>
      </c>
      <c r="BP15" s="48">
        <v>0</v>
      </c>
      <c r="BQ15" s="48">
        <v>0</v>
      </c>
      <c r="BR15" s="48">
        <v>0</v>
      </c>
      <c r="BS15" s="48">
        <v>0</v>
      </c>
      <c r="BT15" s="48">
        <v>0</v>
      </c>
      <c r="BU15" s="48">
        <v>0</v>
      </c>
      <c r="BV15" s="48">
        <v>0</v>
      </c>
      <c r="BW15" s="48">
        <v>0</v>
      </c>
      <c r="BX15" s="48">
        <v>0</v>
      </c>
    </row>
    <row r="16" spans="1:76" ht="10.5" x14ac:dyDescent="0.4">
      <c r="D16" s="70" t="s">
        <v>45</v>
      </c>
      <c r="F16" s="63" t="s">
        <v>62</v>
      </c>
      <c r="G16" s="64" t="s">
        <v>112</v>
      </c>
      <c r="H16" s="71"/>
      <c r="I16" s="71"/>
      <c r="J16" s="71"/>
      <c r="K16" s="71"/>
      <c r="L16" s="71"/>
      <c r="M16" s="71"/>
      <c r="N16" s="71"/>
      <c r="O16" s="71"/>
      <c r="P16" s="71"/>
      <c r="Q16" s="65" t="s">
        <v>112</v>
      </c>
      <c r="R16" s="65" t="s">
        <v>112</v>
      </c>
      <c r="S16" s="48">
        <v>0</v>
      </c>
      <c r="T16" s="48">
        <v>297169.49837837834</v>
      </c>
      <c r="U16" s="48">
        <v>727449.75654054061</v>
      </c>
      <c r="V16" s="48">
        <v>774949.44011762156</v>
      </c>
      <c r="W16" s="48">
        <v>379787.53775532974</v>
      </c>
      <c r="X16" s="48">
        <v>35151.765833716941</v>
      </c>
      <c r="Y16" s="48">
        <v>0</v>
      </c>
      <c r="Z16" s="48">
        <v>0</v>
      </c>
      <c r="AA16" s="48">
        <v>2214507.9986255872</v>
      </c>
      <c r="AB16" s="64" t="s">
        <v>112</v>
      </c>
      <c r="AC16" s="64" t="s">
        <v>112</v>
      </c>
      <c r="AD16" s="64" t="s">
        <v>112</v>
      </c>
      <c r="AE16" s="64" t="s">
        <v>112</v>
      </c>
      <c r="AF16" s="48">
        <v>0</v>
      </c>
      <c r="AG16" s="48">
        <v>0</v>
      </c>
      <c r="AH16" s="48">
        <v>0</v>
      </c>
      <c r="AI16" s="48">
        <v>0</v>
      </c>
      <c r="AJ16" s="48">
        <v>0</v>
      </c>
      <c r="AK16" s="48">
        <v>0</v>
      </c>
      <c r="AL16" s="48">
        <v>0</v>
      </c>
      <c r="AM16" s="48">
        <v>0</v>
      </c>
      <c r="AN16" s="48">
        <v>0</v>
      </c>
      <c r="AO16" s="48">
        <v>0</v>
      </c>
      <c r="AP16" s="48">
        <v>186985.13513513515</v>
      </c>
      <c r="AQ16" s="48">
        <v>436298.6486486487</v>
      </c>
      <c r="AR16" s="48">
        <v>436298.6486486487</v>
      </c>
      <c r="AS16" s="48">
        <v>186985.13513513515</v>
      </c>
      <c r="AT16" s="48">
        <v>0</v>
      </c>
      <c r="AU16" s="48">
        <v>0</v>
      </c>
      <c r="AV16" s="48">
        <v>0</v>
      </c>
      <c r="AW16" s="48">
        <v>1246567.5675675678</v>
      </c>
      <c r="AX16" s="48">
        <v>0</v>
      </c>
      <c r="AY16" s="48">
        <v>0</v>
      </c>
      <c r="AZ16" s="48">
        <v>0</v>
      </c>
      <c r="BA16" s="48">
        <v>0</v>
      </c>
      <c r="BB16" s="48">
        <v>0</v>
      </c>
      <c r="BC16" s="48">
        <v>0</v>
      </c>
      <c r="BD16" s="48">
        <v>0</v>
      </c>
      <c r="BE16" s="48">
        <v>0</v>
      </c>
      <c r="BF16" s="48">
        <v>0</v>
      </c>
      <c r="BG16" s="48">
        <v>0</v>
      </c>
      <c r="BH16" s="48">
        <v>83472.201081081046</v>
      </c>
      <c r="BI16" s="48">
        <v>228822.72951351351</v>
      </c>
      <c r="BJ16" s="48">
        <v>276322.41309059458</v>
      </c>
      <c r="BK16" s="48">
        <v>166090.24045803241</v>
      </c>
      <c r="BL16" s="48">
        <v>35151.765833716941</v>
      </c>
      <c r="BM16" s="48">
        <v>0</v>
      </c>
      <c r="BN16" s="48">
        <v>0</v>
      </c>
      <c r="BO16" s="48">
        <v>789859.34997693845</v>
      </c>
      <c r="BP16" s="48">
        <v>0</v>
      </c>
      <c r="BQ16" s="48">
        <v>26712.16216216216</v>
      </c>
      <c r="BR16" s="48">
        <v>62328.37837837838</v>
      </c>
      <c r="BS16" s="48">
        <v>62328.37837837838</v>
      </c>
      <c r="BT16" s="48">
        <v>26712.16216216216</v>
      </c>
      <c r="BU16" s="48">
        <v>0</v>
      </c>
      <c r="BV16" s="48">
        <v>0</v>
      </c>
      <c r="BW16" s="48">
        <v>0</v>
      </c>
      <c r="BX16" s="48">
        <v>178081.08108108107</v>
      </c>
    </row>
    <row r="17" spans="1:76" ht="10.5" x14ac:dyDescent="0.4">
      <c r="C17" s="70" t="s">
        <v>45</v>
      </c>
      <c r="F17" s="63" t="s">
        <v>62</v>
      </c>
      <c r="G17" s="64" t="s">
        <v>112</v>
      </c>
      <c r="H17" s="71"/>
      <c r="I17" s="71"/>
      <c r="J17" s="71"/>
      <c r="K17" s="71"/>
      <c r="L17" s="71"/>
      <c r="M17" s="71"/>
      <c r="N17" s="71"/>
      <c r="O17" s="71"/>
      <c r="P17" s="71"/>
      <c r="Q17" s="65" t="s">
        <v>112</v>
      </c>
      <c r="R17" s="65" t="s">
        <v>112</v>
      </c>
      <c r="S17" s="47">
        <v>0</v>
      </c>
      <c r="T17" s="47">
        <v>11646235.141621619</v>
      </c>
      <c r="U17" s="47">
        <v>27889688.130594596</v>
      </c>
      <c r="V17" s="47">
        <v>28887181.485713296</v>
      </c>
      <c r="W17" s="47">
        <v>13381213.968537599</v>
      </c>
      <c r="X17" s="47">
        <v>738187.08250805584</v>
      </c>
      <c r="Y17" s="47">
        <v>0</v>
      </c>
      <c r="Z17" s="47">
        <v>0</v>
      </c>
      <c r="AA17" s="47">
        <v>82542505.808975175</v>
      </c>
      <c r="AB17" s="64" t="s">
        <v>112</v>
      </c>
      <c r="AC17" s="64" t="s">
        <v>112</v>
      </c>
      <c r="AD17" s="64" t="s">
        <v>112</v>
      </c>
      <c r="AE17" s="64" t="s">
        <v>112</v>
      </c>
      <c r="AF17" s="47">
        <v>0</v>
      </c>
      <c r="AG17" s="47">
        <v>0</v>
      </c>
      <c r="AH17" s="47">
        <v>0</v>
      </c>
      <c r="AI17" s="47">
        <v>0</v>
      </c>
      <c r="AJ17" s="47">
        <v>0</v>
      </c>
      <c r="AK17" s="47">
        <v>0</v>
      </c>
      <c r="AL17" s="47">
        <v>0</v>
      </c>
      <c r="AM17" s="47">
        <v>0</v>
      </c>
      <c r="AN17" s="47">
        <v>0</v>
      </c>
      <c r="AO17" s="47">
        <v>0</v>
      </c>
      <c r="AP17" s="47">
        <v>186985.13513513515</v>
      </c>
      <c r="AQ17" s="47">
        <v>436298.6486486487</v>
      </c>
      <c r="AR17" s="47">
        <v>436298.6486486487</v>
      </c>
      <c r="AS17" s="47">
        <v>186985.13513513515</v>
      </c>
      <c r="AT17" s="47">
        <v>0</v>
      </c>
      <c r="AU17" s="47">
        <v>0</v>
      </c>
      <c r="AV17" s="47">
        <v>0</v>
      </c>
      <c r="AW17" s="47">
        <v>1246567.5675675678</v>
      </c>
      <c r="AX17" s="47">
        <v>0</v>
      </c>
      <c r="AY17" s="47">
        <v>4272372.9729729723</v>
      </c>
      <c r="AZ17" s="47">
        <v>9968870.2702702712</v>
      </c>
      <c r="BA17" s="47">
        <v>9968870.2702702712</v>
      </c>
      <c r="BB17" s="47">
        <v>4272372.9729729723</v>
      </c>
      <c r="BC17" s="47">
        <v>0</v>
      </c>
      <c r="BD17" s="47">
        <v>0</v>
      </c>
      <c r="BE17" s="47">
        <v>0</v>
      </c>
      <c r="BF17" s="47">
        <v>28482486.486486487</v>
      </c>
      <c r="BG17" s="47">
        <v>0</v>
      </c>
      <c r="BH17" s="47">
        <v>6085354.0605405401</v>
      </c>
      <c r="BI17" s="47">
        <v>14914298.941405404</v>
      </c>
      <c r="BJ17" s="47">
        <v>15911792.296524107</v>
      </c>
      <c r="BK17" s="47">
        <v>7820332.8874565177</v>
      </c>
      <c r="BL17" s="47">
        <v>738187.08250805584</v>
      </c>
      <c r="BM17" s="47">
        <v>0</v>
      </c>
      <c r="BN17" s="47">
        <v>0</v>
      </c>
      <c r="BO17" s="47">
        <v>45469965.268434629</v>
      </c>
      <c r="BP17" s="47">
        <v>0</v>
      </c>
      <c r="BQ17" s="47">
        <v>1101522.9729729728</v>
      </c>
      <c r="BR17" s="47">
        <v>2570220.2702702703</v>
      </c>
      <c r="BS17" s="47">
        <v>2570220.2702702703</v>
      </c>
      <c r="BT17" s="47">
        <v>1101522.9729729728</v>
      </c>
      <c r="BU17" s="47">
        <v>0</v>
      </c>
      <c r="BV17" s="47">
        <v>0</v>
      </c>
      <c r="BW17" s="47">
        <v>0</v>
      </c>
      <c r="BX17" s="47">
        <v>7343486.4864864871</v>
      </c>
    </row>
    <row r="18" spans="1:76" ht="10.5" x14ac:dyDescent="0.4">
      <c r="C18" s="70" t="s">
        <v>119</v>
      </c>
      <c r="F18" s="63" t="s">
        <v>62</v>
      </c>
    </row>
    <row r="19" spans="1:76" ht="10.5" x14ac:dyDescent="0.4">
      <c r="D19" s="70" t="s">
        <v>120</v>
      </c>
      <c r="F19" s="63" t="s">
        <v>62</v>
      </c>
    </row>
    <row r="20" spans="1:76" x14ac:dyDescent="0.35">
      <c r="E20" s="66" t="s">
        <v>121</v>
      </c>
      <c r="F20" s="63" t="s">
        <v>62</v>
      </c>
      <c r="G20" s="64" t="s">
        <v>99</v>
      </c>
      <c r="H20" s="47">
        <v>0</v>
      </c>
      <c r="I20" s="47">
        <v>3750</v>
      </c>
      <c r="J20" s="47">
        <v>3750</v>
      </c>
      <c r="K20" s="47">
        <v>3750</v>
      </c>
      <c r="L20" s="47">
        <v>3750</v>
      </c>
      <c r="M20" s="47">
        <v>0</v>
      </c>
      <c r="N20" s="47">
        <v>0</v>
      </c>
      <c r="O20" s="47">
        <v>0</v>
      </c>
      <c r="P20" s="47">
        <v>15000</v>
      </c>
      <c r="Q20" s="65" t="s">
        <v>122</v>
      </c>
      <c r="R20" s="65" t="s">
        <v>123</v>
      </c>
      <c r="S20" s="47">
        <v>0</v>
      </c>
      <c r="T20" s="47">
        <v>4988513.5135135129</v>
      </c>
      <c r="U20" s="47">
        <v>4988513.5135135129</v>
      </c>
      <c r="V20" s="47">
        <v>4988513.5135135129</v>
      </c>
      <c r="W20" s="47">
        <v>4988513.5135135129</v>
      </c>
      <c r="X20" s="47">
        <v>0</v>
      </c>
      <c r="Y20" s="47">
        <v>0</v>
      </c>
      <c r="Z20" s="47">
        <v>0</v>
      </c>
      <c r="AA20" s="47">
        <v>19954054.054054052</v>
      </c>
      <c r="AB20" s="64" t="s">
        <v>102</v>
      </c>
      <c r="AC20" s="64" t="s">
        <v>103</v>
      </c>
      <c r="AD20" s="64" t="s">
        <v>104</v>
      </c>
      <c r="AE20" s="64" t="s">
        <v>124</v>
      </c>
      <c r="AF20" s="47">
        <v>0</v>
      </c>
      <c r="AG20" s="47">
        <v>997702.70270270237</v>
      </c>
      <c r="AH20" s="47">
        <v>997702.70270270237</v>
      </c>
      <c r="AI20" s="47">
        <v>997702.70270270237</v>
      </c>
      <c r="AJ20" s="47">
        <v>997702.70270270237</v>
      </c>
      <c r="AK20" s="47">
        <v>0</v>
      </c>
      <c r="AL20" s="47">
        <v>0</v>
      </c>
      <c r="AM20" s="47">
        <v>0</v>
      </c>
      <c r="AN20" s="47">
        <v>3990810.8108108095</v>
      </c>
      <c r="AO20" s="47">
        <v>0</v>
      </c>
      <c r="AP20" s="47">
        <v>0</v>
      </c>
      <c r="AQ20" s="47">
        <v>0</v>
      </c>
      <c r="AR20" s="47">
        <v>0</v>
      </c>
      <c r="AS20" s="47">
        <v>0</v>
      </c>
      <c r="AT20" s="47">
        <v>0</v>
      </c>
      <c r="AU20" s="47">
        <v>0</v>
      </c>
      <c r="AV20" s="47">
        <v>0</v>
      </c>
      <c r="AW20" s="47">
        <v>0</v>
      </c>
      <c r="AX20" s="47">
        <v>0</v>
      </c>
      <c r="AY20" s="47">
        <v>3491959.4594594585</v>
      </c>
      <c r="AZ20" s="47">
        <v>3491959.4594594585</v>
      </c>
      <c r="BA20" s="47">
        <v>3491959.4594594585</v>
      </c>
      <c r="BB20" s="47">
        <v>3491959.4594594585</v>
      </c>
      <c r="BC20" s="47">
        <v>0</v>
      </c>
      <c r="BD20" s="47">
        <v>0</v>
      </c>
      <c r="BE20" s="47">
        <v>0</v>
      </c>
      <c r="BF20" s="47">
        <v>13967837.837837834</v>
      </c>
      <c r="BG20" s="47">
        <v>0</v>
      </c>
      <c r="BH20" s="47">
        <v>8.149072527885437E-10</v>
      </c>
      <c r="BI20" s="47">
        <v>8.149072527885437E-10</v>
      </c>
      <c r="BJ20" s="47">
        <v>8.149072527885437E-10</v>
      </c>
      <c r="BK20" s="47">
        <v>8.149072527885437E-10</v>
      </c>
      <c r="BL20" s="47">
        <v>0</v>
      </c>
      <c r="BM20" s="47">
        <v>0</v>
      </c>
      <c r="BN20" s="47">
        <v>0</v>
      </c>
      <c r="BO20" s="47">
        <v>3.2596290111541748E-9</v>
      </c>
      <c r="BP20" s="47">
        <v>0</v>
      </c>
      <c r="BQ20" s="47">
        <v>498851.35135135119</v>
      </c>
      <c r="BR20" s="47">
        <v>498851.35135135119</v>
      </c>
      <c r="BS20" s="47">
        <v>498851.35135135119</v>
      </c>
      <c r="BT20" s="47">
        <v>498851.35135135119</v>
      </c>
      <c r="BU20" s="47">
        <v>0</v>
      </c>
      <c r="BV20" s="47">
        <v>0</v>
      </c>
      <c r="BW20" s="47">
        <v>0</v>
      </c>
      <c r="BX20" s="47">
        <v>1995405.4054054047</v>
      </c>
    </row>
    <row r="21" spans="1:76" x14ac:dyDescent="0.35">
      <c r="E21" s="66" t="s">
        <v>125</v>
      </c>
      <c r="F21" s="63" t="s">
        <v>62</v>
      </c>
      <c r="G21" s="64" t="s">
        <v>107</v>
      </c>
      <c r="H21" s="47">
        <v>0</v>
      </c>
      <c r="I21" s="47">
        <v>3750</v>
      </c>
      <c r="J21" s="47">
        <v>7500</v>
      </c>
      <c r="K21" s="47">
        <v>7500</v>
      </c>
      <c r="L21" s="47">
        <v>7500</v>
      </c>
      <c r="M21" s="47">
        <v>3750</v>
      </c>
      <c r="N21" s="47">
        <v>0</v>
      </c>
      <c r="O21" s="47">
        <v>0</v>
      </c>
      <c r="P21" s="47">
        <v>30000</v>
      </c>
      <c r="Q21" s="65" t="s">
        <v>108</v>
      </c>
      <c r="R21" s="65" t="s">
        <v>109</v>
      </c>
      <c r="S21" s="47">
        <v>0</v>
      </c>
      <c r="T21" s="47">
        <v>751196.9189189187</v>
      </c>
      <c r="U21" s="47">
        <v>1562489.5913513515</v>
      </c>
      <c r="V21" s="47">
        <v>1624989.1750054054</v>
      </c>
      <c r="W21" s="47">
        <v>1689988.7420056218</v>
      </c>
      <c r="X21" s="47">
        <v>878794.14584292343</v>
      </c>
      <c r="Y21" s="47">
        <v>0</v>
      </c>
      <c r="Z21" s="47">
        <v>0</v>
      </c>
      <c r="AA21" s="47">
        <v>6507458.5731242215</v>
      </c>
      <c r="AB21" s="64" t="s">
        <v>102</v>
      </c>
      <c r="AC21" s="64" t="s">
        <v>110</v>
      </c>
      <c r="AD21" s="64" t="s">
        <v>104</v>
      </c>
      <c r="AE21" s="64" t="s">
        <v>111</v>
      </c>
      <c r="AF21" s="47">
        <v>0</v>
      </c>
      <c r="AG21" s="47">
        <v>0</v>
      </c>
      <c r="AH21" s="47">
        <v>0</v>
      </c>
      <c r="AI21" s="47">
        <v>0</v>
      </c>
      <c r="AJ21" s="47">
        <v>0</v>
      </c>
      <c r="AK21" s="47">
        <v>0</v>
      </c>
      <c r="AL21" s="47">
        <v>0</v>
      </c>
      <c r="AM21" s="47">
        <v>0</v>
      </c>
      <c r="AN21" s="47">
        <v>0</v>
      </c>
      <c r="AO21" s="47">
        <v>0</v>
      </c>
      <c r="AP21" s="47">
        <v>0</v>
      </c>
      <c r="AQ21" s="47">
        <v>0</v>
      </c>
      <c r="AR21" s="47">
        <v>0</v>
      </c>
      <c r="AS21" s="47">
        <v>0</v>
      </c>
      <c r="AT21" s="47">
        <v>0</v>
      </c>
      <c r="AU21" s="47">
        <v>0</v>
      </c>
      <c r="AV21" s="47">
        <v>0</v>
      </c>
      <c r="AW21" s="47">
        <v>0</v>
      </c>
      <c r="AX21" s="47">
        <v>0</v>
      </c>
      <c r="AY21" s="47">
        <v>0</v>
      </c>
      <c r="AZ21" s="47">
        <v>0</v>
      </c>
      <c r="BA21" s="47">
        <v>0</v>
      </c>
      <c r="BB21" s="47">
        <v>0</v>
      </c>
      <c r="BC21" s="47">
        <v>0</v>
      </c>
      <c r="BD21" s="47">
        <v>0</v>
      </c>
      <c r="BE21" s="47">
        <v>0</v>
      </c>
      <c r="BF21" s="47">
        <v>0</v>
      </c>
      <c r="BG21" s="47">
        <v>0</v>
      </c>
      <c r="BH21" s="47">
        <v>751196.9189189187</v>
      </c>
      <c r="BI21" s="47">
        <v>1562489.5913513515</v>
      </c>
      <c r="BJ21" s="47">
        <v>1624989.1750054054</v>
      </c>
      <c r="BK21" s="47">
        <v>1689988.7420056218</v>
      </c>
      <c r="BL21" s="47">
        <v>878794.14584292343</v>
      </c>
      <c r="BM21" s="47">
        <v>0</v>
      </c>
      <c r="BN21" s="47">
        <v>0</v>
      </c>
      <c r="BO21" s="47">
        <v>6507458.5731242215</v>
      </c>
      <c r="BP21" s="47">
        <v>0</v>
      </c>
      <c r="BQ21" s="47">
        <v>0</v>
      </c>
      <c r="BR21" s="47">
        <v>0</v>
      </c>
      <c r="BS21" s="47">
        <v>0</v>
      </c>
      <c r="BT21" s="47">
        <v>0</v>
      </c>
      <c r="BU21" s="47">
        <v>0</v>
      </c>
      <c r="BV21" s="47">
        <v>0</v>
      </c>
      <c r="BW21" s="47">
        <v>0</v>
      </c>
      <c r="BX21" s="47">
        <v>0</v>
      </c>
    </row>
    <row r="22" spans="1:76" x14ac:dyDescent="0.35">
      <c r="E22" s="66" t="s">
        <v>126</v>
      </c>
      <c r="F22" s="63" t="s">
        <v>62</v>
      </c>
      <c r="G22" s="64" t="s">
        <v>107</v>
      </c>
      <c r="H22" s="47">
        <v>0</v>
      </c>
      <c r="I22" s="47">
        <v>3750</v>
      </c>
      <c r="J22" s="47">
        <v>7500</v>
      </c>
      <c r="K22" s="47">
        <v>7500</v>
      </c>
      <c r="L22" s="47">
        <v>7500</v>
      </c>
      <c r="M22" s="47">
        <v>3750</v>
      </c>
      <c r="N22" s="47">
        <v>0</v>
      </c>
      <c r="O22" s="47">
        <v>0</v>
      </c>
      <c r="P22" s="47">
        <v>30000</v>
      </c>
      <c r="Q22" s="65" t="s">
        <v>127</v>
      </c>
      <c r="R22" s="65" t="s">
        <v>128</v>
      </c>
      <c r="S22" s="48">
        <v>0</v>
      </c>
      <c r="T22" s="48">
        <v>246743.51351351346</v>
      </c>
      <c r="U22" s="48">
        <v>513226.50810810819</v>
      </c>
      <c r="V22" s="48">
        <v>533755.56843243237</v>
      </c>
      <c r="W22" s="48">
        <v>555105.79116972978</v>
      </c>
      <c r="X22" s="48">
        <v>288655.01140825951</v>
      </c>
      <c r="Y22" s="48">
        <v>0</v>
      </c>
      <c r="Z22" s="48">
        <v>0</v>
      </c>
      <c r="AA22" s="48">
        <v>2137486.3926320435</v>
      </c>
      <c r="AB22" s="64" t="s">
        <v>102</v>
      </c>
      <c r="AC22" s="64" t="s">
        <v>110</v>
      </c>
      <c r="AD22" s="64" t="s">
        <v>104</v>
      </c>
      <c r="AE22" s="64" t="s">
        <v>129</v>
      </c>
      <c r="AF22" s="48">
        <v>0</v>
      </c>
      <c r="AG22" s="48">
        <v>197394.81081081077</v>
      </c>
      <c r="AH22" s="48">
        <v>410581.2064864866</v>
      </c>
      <c r="AI22" s="48">
        <v>427004.45474594593</v>
      </c>
      <c r="AJ22" s="48">
        <v>444084.63293578383</v>
      </c>
      <c r="AK22" s="48">
        <v>230924.00912660762</v>
      </c>
      <c r="AL22" s="48">
        <v>0</v>
      </c>
      <c r="AM22" s="48">
        <v>0</v>
      </c>
      <c r="AN22" s="48">
        <v>1709989.1141056346</v>
      </c>
      <c r="AO22" s="48">
        <v>0</v>
      </c>
      <c r="AP22" s="48">
        <v>0</v>
      </c>
      <c r="AQ22" s="48">
        <v>0</v>
      </c>
      <c r="AR22" s="48">
        <v>0</v>
      </c>
      <c r="AS22" s="48">
        <v>0</v>
      </c>
      <c r="AT22" s="48">
        <v>0</v>
      </c>
      <c r="AU22" s="48">
        <v>0</v>
      </c>
      <c r="AV22" s="48">
        <v>0</v>
      </c>
      <c r="AW22" s="48">
        <v>0</v>
      </c>
      <c r="AX22" s="48">
        <v>0</v>
      </c>
      <c r="AY22" s="48">
        <v>0</v>
      </c>
      <c r="AZ22" s="48">
        <v>0</v>
      </c>
      <c r="BA22" s="48">
        <v>0</v>
      </c>
      <c r="BB22" s="48">
        <v>0</v>
      </c>
      <c r="BC22" s="48">
        <v>0</v>
      </c>
      <c r="BD22" s="48">
        <v>0</v>
      </c>
      <c r="BE22" s="48">
        <v>0</v>
      </c>
      <c r="BF22" s="48">
        <v>0</v>
      </c>
      <c r="BG22" s="48">
        <v>0</v>
      </c>
      <c r="BH22" s="48">
        <v>49348.7027027027</v>
      </c>
      <c r="BI22" s="48">
        <v>102645.30162162156</v>
      </c>
      <c r="BJ22" s="48">
        <v>106751.1136864865</v>
      </c>
      <c r="BK22" s="48">
        <v>111021.15823394599</v>
      </c>
      <c r="BL22" s="48">
        <v>57731.002281651905</v>
      </c>
      <c r="BM22" s="48">
        <v>0</v>
      </c>
      <c r="BN22" s="48">
        <v>0</v>
      </c>
      <c r="BO22" s="48">
        <v>427497.27852640866</v>
      </c>
      <c r="BP22" s="48">
        <v>0</v>
      </c>
      <c r="BQ22" s="48">
        <v>0</v>
      </c>
      <c r="BR22" s="48">
        <v>0</v>
      </c>
      <c r="BS22" s="48">
        <v>0</v>
      </c>
      <c r="BT22" s="48">
        <v>0</v>
      </c>
      <c r="BU22" s="48">
        <v>0</v>
      </c>
      <c r="BV22" s="48">
        <v>0</v>
      </c>
      <c r="BW22" s="48">
        <v>0</v>
      </c>
      <c r="BX22" s="48">
        <v>0</v>
      </c>
    </row>
    <row r="23" spans="1:76" ht="10.5" x14ac:dyDescent="0.4">
      <c r="A23" s="70" t="s">
        <v>89</v>
      </c>
      <c r="F23" s="63" t="s">
        <v>62</v>
      </c>
      <c r="G23" s="64" t="s">
        <v>112</v>
      </c>
      <c r="H23" s="71"/>
      <c r="I23" s="71"/>
      <c r="J23" s="71"/>
      <c r="K23" s="71"/>
      <c r="L23" s="71"/>
      <c r="M23" s="71"/>
      <c r="N23" s="71"/>
      <c r="O23" s="71"/>
      <c r="P23" s="71"/>
      <c r="Q23" s="65" t="s">
        <v>112</v>
      </c>
      <c r="R23" s="65" t="s">
        <v>112</v>
      </c>
      <c r="S23" s="47">
        <v>0</v>
      </c>
      <c r="T23" s="47">
        <v>17632689.087567564</v>
      </c>
      <c r="U23" s="47">
        <v>34953917.743567571</v>
      </c>
      <c r="V23" s="47">
        <v>36034439.74266465</v>
      </c>
      <c r="W23" s="47">
        <v>20614822.015226465</v>
      </c>
      <c r="X23" s="47">
        <v>1905636.2397592389</v>
      </c>
      <c r="Y23" s="47">
        <v>0</v>
      </c>
      <c r="Z23" s="47">
        <v>0</v>
      </c>
      <c r="AA23" s="47">
        <v>111141504.82878549</v>
      </c>
      <c r="AB23" s="64" t="s">
        <v>112</v>
      </c>
      <c r="AC23" s="64" t="s">
        <v>112</v>
      </c>
      <c r="AD23" s="64" t="s">
        <v>112</v>
      </c>
      <c r="AE23" s="64" t="s">
        <v>112</v>
      </c>
      <c r="AF23" s="47">
        <v>0</v>
      </c>
      <c r="AG23" s="47">
        <v>1195097.5135135131</v>
      </c>
      <c r="AH23" s="47">
        <v>1408283.9091891889</v>
      </c>
      <c r="AI23" s="47">
        <v>1424707.1574486482</v>
      </c>
      <c r="AJ23" s="47">
        <v>1441787.3356384863</v>
      </c>
      <c r="AK23" s="47">
        <v>230924.00912660762</v>
      </c>
      <c r="AL23" s="47">
        <v>0</v>
      </c>
      <c r="AM23" s="47">
        <v>0</v>
      </c>
      <c r="AN23" s="47">
        <v>5700799.9249164443</v>
      </c>
      <c r="AO23" s="47">
        <v>0</v>
      </c>
      <c r="AP23" s="47">
        <v>186985.13513513515</v>
      </c>
      <c r="AQ23" s="47">
        <v>436298.6486486487</v>
      </c>
      <c r="AR23" s="47">
        <v>436298.6486486487</v>
      </c>
      <c r="AS23" s="47">
        <v>186985.13513513515</v>
      </c>
      <c r="AT23" s="47">
        <v>0</v>
      </c>
      <c r="AU23" s="47">
        <v>0</v>
      </c>
      <c r="AV23" s="47">
        <v>0</v>
      </c>
      <c r="AW23" s="47">
        <v>1246567.5675675678</v>
      </c>
      <c r="AX23" s="47">
        <v>0</v>
      </c>
      <c r="AY23" s="47">
        <v>7764332.4324324308</v>
      </c>
      <c r="AZ23" s="47">
        <v>13460829.729729731</v>
      </c>
      <c r="BA23" s="47">
        <v>13460829.729729731</v>
      </c>
      <c r="BB23" s="47">
        <v>7764332.4324324308</v>
      </c>
      <c r="BC23" s="47">
        <v>0</v>
      </c>
      <c r="BD23" s="47">
        <v>0</v>
      </c>
      <c r="BE23" s="47">
        <v>0</v>
      </c>
      <c r="BF23" s="47">
        <v>42450324.324324325</v>
      </c>
      <c r="BG23" s="47">
        <v>0</v>
      </c>
      <c r="BH23" s="47">
        <v>6885899.6821621619</v>
      </c>
      <c r="BI23" s="47">
        <v>16579433.834378378</v>
      </c>
      <c r="BJ23" s="47">
        <v>17643532.585216001</v>
      </c>
      <c r="BK23" s="47">
        <v>9621342.7876960859</v>
      </c>
      <c r="BL23" s="47">
        <v>1674712.2306326311</v>
      </c>
      <c r="BM23" s="47">
        <v>0</v>
      </c>
      <c r="BN23" s="47">
        <v>0</v>
      </c>
      <c r="BO23" s="47">
        <v>52404921.120085262</v>
      </c>
      <c r="BP23" s="47">
        <v>0</v>
      </c>
      <c r="BQ23" s="47">
        <v>1600374.324324324</v>
      </c>
      <c r="BR23" s="47">
        <v>3069071.6216216213</v>
      </c>
      <c r="BS23" s="47">
        <v>3069071.6216216213</v>
      </c>
      <c r="BT23" s="47">
        <v>1600374.324324324</v>
      </c>
      <c r="BU23" s="47">
        <v>0</v>
      </c>
      <c r="BV23" s="47">
        <v>0</v>
      </c>
      <c r="BW23" s="47">
        <v>0</v>
      </c>
      <c r="BX23" s="47">
        <v>9338891.8918918911</v>
      </c>
    </row>
    <row r="24" spans="1:76" x14ac:dyDescent="0.35">
      <c r="A24" s="66" t="s">
        <v>62</v>
      </c>
      <c r="BH24" s="47">
        <f>+BH22+BH21</f>
        <v>800545.62162162142</v>
      </c>
      <c r="BI24" s="47">
        <f t="shared" ref="BI24:BO24" si="0">+BI22+BI21</f>
        <v>1665134.8929729729</v>
      </c>
      <c r="BJ24" s="47">
        <f t="shared" si="0"/>
        <v>1731740.2886918918</v>
      </c>
      <c r="BK24" s="47">
        <f t="shared" si="0"/>
        <v>1801009.9002395677</v>
      </c>
      <c r="BL24" s="47">
        <f t="shared" si="0"/>
        <v>936525.14812457538</v>
      </c>
      <c r="BM24" s="47">
        <f t="shared" si="0"/>
        <v>0</v>
      </c>
      <c r="BN24" s="47">
        <f t="shared" si="0"/>
        <v>0</v>
      </c>
      <c r="BO24" s="47">
        <f t="shared" si="0"/>
        <v>6934955.8516506301</v>
      </c>
    </row>
    <row r="25" spans="1:76" x14ac:dyDescent="0.35">
      <c r="A25" s="66" t="s">
        <v>130</v>
      </c>
    </row>
    <row r="26" spans="1:76" x14ac:dyDescent="0.35">
      <c r="A26" s="66" t="s">
        <v>131</v>
      </c>
    </row>
    <row r="27" spans="1:76" x14ac:dyDescent="0.35">
      <c r="A27" s="66" t="s">
        <v>132</v>
      </c>
    </row>
  </sheetData>
  <pageMargins left="0.75" right="0.75" top="1" bottom="1" header="0.5" footer="0.5"/>
  <headerFooter alignWithMargins="0">
    <oddHeader>&amp;F</oddHeader>
    <oddFooter>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809"/>
  <sheetViews>
    <sheetView topLeftCell="A54" zoomScale="77" workbookViewId="0">
      <selection activeCell="J156" sqref="J156"/>
    </sheetView>
  </sheetViews>
  <sheetFormatPr defaultColWidth="14.41796875" defaultRowHeight="15" customHeight="1" x14ac:dyDescent="0.55000000000000004"/>
  <cols>
    <col min="1" max="1" width="16.578125" customWidth="1"/>
    <col min="2" max="2" width="20.26171875" customWidth="1"/>
    <col min="3" max="3" width="25.578125" style="264" customWidth="1"/>
    <col min="4" max="4" width="16.578125" customWidth="1"/>
    <col min="5" max="5" width="20.83984375" customWidth="1"/>
    <col min="6" max="6" width="44.15625" bestFit="1" customWidth="1"/>
    <col min="7" max="7" width="16.578125" style="4" customWidth="1"/>
    <col min="8" max="8" width="13.41796875" style="9" customWidth="1"/>
    <col min="9" max="11" width="15.15625" style="24" bestFit="1" customWidth="1"/>
    <col min="12" max="12" width="16.68359375" style="24" customWidth="1"/>
    <col min="13" max="15" width="14" style="24" bestFit="1" customWidth="1"/>
    <col min="16" max="16" width="17.41796875" style="24" bestFit="1" customWidth="1"/>
    <col min="17" max="17" width="13.26171875" style="8" bestFit="1" customWidth="1"/>
    <col min="18" max="18" width="20.68359375" bestFit="1" customWidth="1"/>
    <col min="19" max="19" width="15.15625" bestFit="1" customWidth="1"/>
    <col min="20" max="29" width="9.26171875" customWidth="1"/>
  </cols>
  <sheetData>
    <row r="1" spans="1:21" ht="29.1" thickBot="1" x14ac:dyDescent="0.6">
      <c r="A1" s="131" t="s">
        <v>1</v>
      </c>
      <c r="B1" s="132" t="s">
        <v>2</v>
      </c>
      <c r="C1" s="262" t="s">
        <v>3</v>
      </c>
      <c r="D1" s="132" t="s">
        <v>4</v>
      </c>
      <c r="E1" s="132" t="s">
        <v>459</v>
      </c>
      <c r="F1" s="132" t="s">
        <v>5</v>
      </c>
      <c r="G1" s="133" t="s">
        <v>6</v>
      </c>
      <c r="H1" s="134" t="s">
        <v>7</v>
      </c>
      <c r="I1" s="135" t="s">
        <v>8</v>
      </c>
      <c r="J1" s="135" t="s">
        <v>9</v>
      </c>
      <c r="K1" s="135" t="s">
        <v>10</v>
      </c>
      <c r="L1" s="135" t="s">
        <v>11</v>
      </c>
      <c r="M1" s="135" t="s">
        <v>12</v>
      </c>
      <c r="N1" s="135" t="s">
        <v>28</v>
      </c>
      <c r="O1" s="135" t="s">
        <v>29</v>
      </c>
      <c r="P1" s="135" t="s">
        <v>13</v>
      </c>
      <c r="Q1" s="20" t="s">
        <v>35</v>
      </c>
      <c r="U1" s="162" t="s">
        <v>436</v>
      </c>
    </row>
    <row r="2" spans="1:21" ht="48.75" customHeight="1" x14ac:dyDescent="0.55000000000000004">
      <c r="A2" s="597" t="s">
        <v>30</v>
      </c>
      <c r="B2" s="604" t="s">
        <v>31</v>
      </c>
      <c r="C2" s="600" t="s">
        <v>460</v>
      </c>
      <c r="D2" s="599" t="s">
        <v>16</v>
      </c>
      <c r="E2" s="239"/>
      <c r="F2" s="236" t="s">
        <v>41</v>
      </c>
      <c r="G2" s="219" t="s">
        <v>439</v>
      </c>
      <c r="H2" s="39">
        <v>62424</v>
      </c>
      <c r="I2" s="40">
        <v>0</v>
      </c>
      <c r="J2" s="40">
        <v>0</v>
      </c>
      <c r="K2" s="40">
        <v>0</v>
      </c>
      <c r="L2" s="40">
        <v>0</v>
      </c>
      <c r="M2" s="40">
        <v>0</v>
      </c>
      <c r="N2" s="40">
        <v>0</v>
      </c>
      <c r="O2" s="40">
        <v>0</v>
      </c>
      <c r="P2" s="51">
        <v>62424</v>
      </c>
      <c r="Q2" s="21">
        <f t="shared" ref="Q2:Q49" si="0">+SUM(H2:O2)-P2</f>
        <v>0</v>
      </c>
      <c r="R2" s="17"/>
      <c r="U2" s="10" t="s">
        <v>437</v>
      </c>
    </row>
    <row r="3" spans="1:21" ht="15" hidden="1" customHeight="1" x14ac:dyDescent="0.55000000000000004">
      <c r="A3" s="598"/>
      <c r="B3" s="605"/>
      <c r="C3" s="588"/>
      <c r="D3" s="531"/>
      <c r="E3" s="240"/>
      <c r="F3" s="237" t="s">
        <v>42</v>
      </c>
      <c r="G3" s="220"/>
      <c r="H3" s="6"/>
      <c r="I3" s="23"/>
      <c r="J3" s="23"/>
      <c r="K3" s="23"/>
      <c r="L3" s="23"/>
      <c r="M3" s="23"/>
      <c r="N3" s="23"/>
      <c r="O3" s="23"/>
      <c r="P3" s="51">
        <f t="shared" ref="P3:P28" si="1">+SUM(H3:O3)</f>
        <v>0</v>
      </c>
      <c r="Q3" s="21">
        <f t="shared" si="0"/>
        <v>0</v>
      </c>
      <c r="R3" s="17"/>
    </row>
    <row r="4" spans="1:21" ht="15" hidden="1" customHeight="1" x14ac:dyDescent="0.55000000000000004">
      <c r="A4" s="598"/>
      <c r="B4" s="605"/>
      <c r="C4" s="588"/>
      <c r="D4" s="531"/>
      <c r="E4" s="240"/>
      <c r="F4" s="237" t="s">
        <v>43</v>
      </c>
      <c r="G4" s="220"/>
      <c r="H4" s="6"/>
      <c r="I4" s="23"/>
      <c r="J4" s="23"/>
      <c r="K4" s="23"/>
      <c r="L4" s="23"/>
      <c r="M4" s="23"/>
      <c r="N4" s="23"/>
      <c r="O4" s="23"/>
      <c r="P4" s="51">
        <f t="shared" si="1"/>
        <v>0</v>
      </c>
      <c r="Q4" s="21">
        <f t="shared" si="0"/>
        <v>0</v>
      </c>
    </row>
    <row r="5" spans="1:21" ht="15.75" hidden="1" customHeight="1" thickBot="1" x14ac:dyDescent="0.6">
      <c r="A5" s="598"/>
      <c r="B5" s="606"/>
      <c r="C5" s="588"/>
      <c r="D5" s="531"/>
      <c r="E5" s="240"/>
      <c r="F5" s="237" t="s">
        <v>44</v>
      </c>
      <c r="G5" s="220"/>
      <c r="H5" s="27"/>
      <c r="I5" s="28"/>
      <c r="J5" s="28"/>
      <c r="K5" s="28"/>
      <c r="L5" s="28"/>
      <c r="M5" s="28"/>
      <c r="N5" s="28"/>
      <c r="O5" s="28"/>
      <c r="P5" s="254">
        <f t="shared" si="1"/>
        <v>0</v>
      </c>
      <c r="Q5" s="21">
        <f t="shared" si="0"/>
        <v>0</v>
      </c>
      <c r="R5" s="7"/>
      <c r="S5" s="7"/>
      <c r="T5" s="7"/>
    </row>
    <row r="6" spans="1:21" ht="25.5" hidden="1" customHeight="1" x14ac:dyDescent="0.55000000000000004">
      <c r="A6" s="598"/>
      <c r="B6" s="601" t="s">
        <v>32</v>
      </c>
      <c r="C6" s="541" t="s">
        <v>34</v>
      </c>
      <c r="D6" s="544" t="s">
        <v>14</v>
      </c>
      <c r="E6" s="239"/>
      <c r="F6" s="236" t="s">
        <v>41</v>
      </c>
      <c r="G6" s="195" t="s">
        <v>440</v>
      </c>
      <c r="H6" s="31"/>
      <c r="I6" s="32"/>
      <c r="J6" s="32"/>
      <c r="K6" s="32"/>
      <c r="L6" s="32"/>
      <c r="M6" s="32"/>
      <c r="N6" s="32"/>
      <c r="O6" s="32"/>
      <c r="P6" s="232">
        <f t="shared" si="1"/>
        <v>0</v>
      </c>
      <c r="Q6" s="21">
        <f t="shared" si="0"/>
        <v>0</v>
      </c>
    </row>
    <row r="7" spans="1:21" ht="15.75" customHeight="1" x14ac:dyDescent="0.55000000000000004">
      <c r="A7" s="598"/>
      <c r="B7" s="602"/>
      <c r="C7" s="547"/>
      <c r="D7" s="531"/>
      <c r="E7" s="261" t="s">
        <v>469</v>
      </c>
      <c r="F7" s="237" t="s">
        <v>42</v>
      </c>
      <c r="G7" s="196"/>
      <c r="I7" s="256">
        <f>5668.22566486487*1000</f>
        <v>5668225.6648648698</v>
      </c>
      <c r="J7" s="256">
        <f>5668.22566486487*1000</f>
        <v>5668225.6648648698</v>
      </c>
      <c r="K7" s="256">
        <f>5668.22566486487*1000</f>
        <v>5668225.6648648698</v>
      </c>
      <c r="L7" s="256">
        <f>5668.22566486487*1000</f>
        <v>5668225.6648648698</v>
      </c>
      <c r="M7" s="256">
        <f>5668.22566486487*1000</f>
        <v>5668225.6648648698</v>
      </c>
      <c r="N7" s="22">
        <v>0</v>
      </c>
      <c r="O7" s="22">
        <v>0</v>
      </c>
      <c r="P7" s="51">
        <f>28341.1283243243*1000</f>
        <v>28341128.324324302</v>
      </c>
      <c r="Q7" s="21">
        <f t="shared" si="0"/>
        <v>4.4703483581542969E-8</v>
      </c>
      <c r="R7" s="12">
        <f>+SUM(P6:P17)</f>
        <v>46140567.56756755</v>
      </c>
    </row>
    <row r="8" spans="1:21" ht="15.75" hidden="1" customHeight="1" x14ac:dyDescent="0.55000000000000004">
      <c r="A8" s="598"/>
      <c r="B8" s="602"/>
      <c r="C8" s="547"/>
      <c r="D8" s="531"/>
      <c r="E8" s="240"/>
      <c r="F8" s="237" t="s">
        <v>43</v>
      </c>
      <c r="G8" s="196"/>
      <c r="H8" s="6"/>
      <c r="I8" s="23"/>
      <c r="J8" s="23"/>
      <c r="K8" s="23"/>
      <c r="L8" s="23"/>
      <c r="M8" s="23"/>
      <c r="N8" s="23"/>
      <c r="O8" s="23"/>
      <c r="P8" s="51">
        <f t="shared" si="1"/>
        <v>0</v>
      </c>
      <c r="Q8" s="21">
        <f t="shared" si="0"/>
        <v>0</v>
      </c>
      <c r="S8" s="12">
        <f>+SUM(P10:P17)</f>
        <v>17799439.243243244</v>
      </c>
    </row>
    <row r="9" spans="1:21" ht="15.75" hidden="1" customHeight="1" thickBot="1" x14ac:dyDescent="0.6">
      <c r="A9" s="598"/>
      <c r="B9" s="602"/>
      <c r="C9" s="547"/>
      <c r="D9" s="531"/>
      <c r="E9" s="240"/>
      <c r="F9" s="238" t="s">
        <v>44</v>
      </c>
      <c r="G9" s="196"/>
      <c r="P9" s="51"/>
      <c r="Q9" s="21">
        <f t="shared" si="0"/>
        <v>0</v>
      </c>
    </row>
    <row r="10" spans="1:21" ht="15.75" customHeight="1" thickBot="1" x14ac:dyDescent="0.6">
      <c r="A10" s="598"/>
      <c r="B10" s="602"/>
      <c r="C10" s="547"/>
      <c r="D10" s="540" t="s">
        <v>16</v>
      </c>
      <c r="E10" s="241"/>
      <c r="F10" s="237" t="s">
        <v>41</v>
      </c>
      <c r="G10" s="196"/>
      <c r="H10" s="6"/>
      <c r="I10" s="256">
        <f>258.247091891892*1000</f>
        <v>258247.09189189202</v>
      </c>
      <c r="J10" s="256">
        <f>468.990118918919*1000</f>
        <v>468990.118918919</v>
      </c>
      <c r="K10" s="256">
        <f>679.733145945946*1000</f>
        <v>679733.14594594599</v>
      </c>
      <c r="L10" s="256">
        <f>679.733145945946*1000</f>
        <v>679733.14594594599</v>
      </c>
      <c r="M10" s="256">
        <f>679.733145945946*1000</f>
        <v>679733.14594594599</v>
      </c>
      <c r="N10" s="256">
        <f>421.486054054054*1000</f>
        <v>421486.05405405402</v>
      </c>
      <c r="O10" s="256">
        <f>210.743027027027*1000</f>
        <v>210743.02702702701</v>
      </c>
      <c r="P10" s="51">
        <f>+SUM(H10:O10)</f>
        <v>3398665.7297297302</v>
      </c>
      <c r="Q10" s="21">
        <f t="shared" si="0"/>
        <v>0</v>
      </c>
      <c r="R10" s="163">
        <f>+P10+P195+P14+P23+P199+P27+P7</f>
        <v>52017753.513513491</v>
      </c>
    </row>
    <row r="11" spans="1:21" ht="15.75" hidden="1" customHeight="1" x14ac:dyDescent="0.55000000000000004">
      <c r="A11" s="598"/>
      <c r="B11" s="602"/>
      <c r="C11" s="547"/>
      <c r="D11" s="531"/>
      <c r="E11" s="240"/>
      <c r="F11" s="237" t="s">
        <v>42</v>
      </c>
      <c r="G11" s="196"/>
      <c r="H11" s="6"/>
      <c r="I11" s="23"/>
      <c r="J11" s="23"/>
      <c r="K11" s="23"/>
      <c r="L11" s="23"/>
      <c r="M11" s="23"/>
      <c r="N11" s="23"/>
      <c r="O11" s="23"/>
      <c r="P11" s="51">
        <f t="shared" si="1"/>
        <v>0</v>
      </c>
      <c r="Q11" s="21">
        <f t="shared" si="0"/>
        <v>0</v>
      </c>
      <c r="R11" s="17">
        <f>+P7+P19</f>
        <v>44018807.243243203</v>
      </c>
    </row>
    <row r="12" spans="1:21" ht="15.75" hidden="1" customHeight="1" x14ac:dyDescent="0.55000000000000004">
      <c r="A12" s="598"/>
      <c r="B12" s="602"/>
      <c r="C12" s="547"/>
      <c r="D12" s="531"/>
      <c r="E12" s="240"/>
      <c r="F12" s="237" t="s">
        <v>43</v>
      </c>
      <c r="G12" s="196"/>
      <c r="H12" s="6"/>
      <c r="I12" s="23"/>
      <c r="J12" s="23"/>
      <c r="K12" s="23"/>
      <c r="L12" s="23"/>
      <c r="M12" s="23"/>
      <c r="N12" s="23"/>
      <c r="O12" s="23"/>
      <c r="P12" s="51">
        <f t="shared" si="1"/>
        <v>0</v>
      </c>
      <c r="Q12" s="21">
        <f t="shared" si="0"/>
        <v>0</v>
      </c>
    </row>
    <row r="13" spans="1:21" ht="15.75" hidden="1" customHeight="1" thickBot="1" x14ac:dyDescent="0.6">
      <c r="A13" s="598"/>
      <c r="B13" s="602"/>
      <c r="C13" s="547"/>
      <c r="D13" s="531"/>
      <c r="E13" s="240"/>
      <c r="F13" s="238" t="s">
        <v>44</v>
      </c>
      <c r="G13" s="196"/>
      <c r="H13" s="6"/>
      <c r="I13" s="23"/>
      <c r="J13" s="23"/>
      <c r="K13" s="23"/>
      <c r="L13" s="23"/>
      <c r="M13" s="23"/>
      <c r="N13" s="23"/>
      <c r="O13" s="23"/>
      <c r="P13" s="51">
        <f t="shared" si="1"/>
        <v>0</v>
      </c>
      <c r="Q13" s="21">
        <f t="shared" si="0"/>
        <v>0</v>
      </c>
      <c r="R13" s="12">
        <f>SUM(P6:P29)</f>
        <v>62682081.081081048</v>
      </c>
    </row>
    <row r="14" spans="1:21" ht="15.75" customHeight="1" x14ac:dyDescent="0.55000000000000004">
      <c r="A14" s="598"/>
      <c r="B14" s="602"/>
      <c r="C14" s="547"/>
      <c r="D14" s="561" t="s">
        <v>17</v>
      </c>
      <c r="E14" s="242"/>
      <c r="F14" s="236" t="s">
        <v>41</v>
      </c>
      <c r="G14" s="196"/>
      <c r="H14" s="6"/>
      <c r="I14" s="22">
        <v>960051.56756756757</v>
      </c>
      <c r="J14" s="22">
        <v>1920103.1351351351</v>
      </c>
      <c r="K14" s="22">
        <v>2880154.7027027025</v>
      </c>
      <c r="L14" s="22">
        <v>2880154.7027027025</v>
      </c>
      <c r="M14" s="22">
        <v>2880154.7027027025</v>
      </c>
      <c r="N14" s="22">
        <v>1920103.1351351351</v>
      </c>
      <c r="O14" s="22">
        <v>960051.56756756757</v>
      </c>
      <c r="P14" s="51">
        <v>14400773.513513515</v>
      </c>
      <c r="Q14" s="21">
        <f t="shared" si="0"/>
        <v>0</v>
      </c>
    </row>
    <row r="15" spans="1:21" ht="15.75" hidden="1" customHeight="1" x14ac:dyDescent="0.55000000000000004">
      <c r="A15" s="598"/>
      <c r="B15" s="602"/>
      <c r="C15" s="547"/>
      <c r="D15" s="531"/>
      <c r="E15" s="240"/>
      <c r="F15" s="237" t="s">
        <v>42</v>
      </c>
      <c r="G15" s="196"/>
      <c r="H15" s="6"/>
      <c r="I15" s="23"/>
      <c r="J15" s="23"/>
      <c r="K15" s="23"/>
      <c r="L15" s="23"/>
      <c r="M15" s="23"/>
      <c r="N15" s="23"/>
      <c r="O15" s="23"/>
      <c r="P15" s="51">
        <f t="shared" si="1"/>
        <v>0</v>
      </c>
      <c r="Q15" s="21">
        <f t="shared" si="0"/>
        <v>0</v>
      </c>
    </row>
    <row r="16" spans="1:21" ht="15.75" hidden="1" customHeight="1" x14ac:dyDescent="0.55000000000000004">
      <c r="A16" s="598"/>
      <c r="B16" s="602"/>
      <c r="C16" s="547"/>
      <c r="D16" s="531"/>
      <c r="E16" s="240"/>
      <c r="F16" s="237" t="s">
        <v>43</v>
      </c>
      <c r="G16" s="196"/>
      <c r="H16" s="6"/>
      <c r="I16" s="23"/>
      <c r="J16" s="23"/>
      <c r="K16" s="23"/>
      <c r="L16" s="23"/>
      <c r="M16" s="23"/>
      <c r="N16" s="23"/>
      <c r="O16" s="23"/>
      <c r="P16" s="51">
        <f t="shared" si="1"/>
        <v>0</v>
      </c>
      <c r="Q16" s="21">
        <f t="shared" si="0"/>
        <v>0</v>
      </c>
    </row>
    <row r="17" spans="1:18" ht="15.75" hidden="1" customHeight="1" thickBot="1" x14ac:dyDescent="0.6">
      <c r="A17" s="598"/>
      <c r="B17" s="602"/>
      <c r="C17" s="548"/>
      <c r="D17" s="557"/>
      <c r="E17" s="245"/>
      <c r="F17" s="238" t="s">
        <v>44</v>
      </c>
      <c r="G17" s="197"/>
      <c r="H17" s="41"/>
      <c r="I17" s="37"/>
      <c r="J17" s="37"/>
      <c r="K17" s="37"/>
      <c r="L17" s="37"/>
      <c r="M17" s="37"/>
      <c r="N17" s="37"/>
      <c r="O17" s="37"/>
      <c r="P17" s="257">
        <f t="shared" si="1"/>
        <v>0</v>
      </c>
      <c r="Q17" s="21">
        <f t="shared" si="0"/>
        <v>0</v>
      </c>
    </row>
    <row r="18" spans="1:18" ht="14.5" hidden="1" customHeight="1" x14ac:dyDescent="0.55000000000000004">
      <c r="A18" s="598"/>
      <c r="B18" s="602"/>
      <c r="C18" s="541" t="s">
        <v>33</v>
      </c>
      <c r="D18" s="544" t="s">
        <v>14</v>
      </c>
      <c r="E18" s="239"/>
      <c r="F18" s="236" t="s">
        <v>41</v>
      </c>
      <c r="G18" s="195"/>
      <c r="H18" s="31"/>
      <c r="I18" s="32"/>
      <c r="J18" s="32"/>
      <c r="K18" s="32"/>
      <c r="L18" s="32"/>
      <c r="M18" s="32"/>
      <c r="N18" s="32"/>
      <c r="O18" s="32"/>
      <c r="P18" s="232">
        <f t="shared" si="1"/>
        <v>0</v>
      </c>
      <c r="Q18" s="21">
        <f t="shared" si="0"/>
        <v>0</v>
      </c>
    </row>
    <row r="19" spans="1:18" ht="15.75" customHeight="1" x14ac:dyDescent="0.55000000000000004">
      <c r="A19" s="598"/>
      <c r="B19" s="602"/>
      <c r="C19" s="547"/>
      <c r="D19" s="531"/>
      <c r="E19" s="240" t="s">
        <v>468</v>
      </c>
      <c r="F19" s="237" t="s">
        <v>42</v>
      </c>
      <c r="G19" s="196"/>
      <c r="H19" s="18">
        <v>0</v>
      </c>
      <c r="I19" s="22">
        <f>3004.88845945946*1000</f>
        <v>3004888.4594594603</v>
      </c>
      <c r="J19" s="22">
        <f>4833.951*1000</f>
        <v>4833951</v>
      </c>
      <c r="K19" s="22">
        <f>4833.951*1000</f>
        <v>4833951</v>
      </c>
      <c r="L19" s="22">
        <f>3004.88845945946*1000</f>
        <v>3004888.4594594603</v>
      </c>
      <c r="M19" s="22">
        <v>0</v>
      </c>
      <c r="N19" s="22">
        <v>0</v>
      </c>
      <c r="O19" s="22">
        <v>0</v>
      </c>
      <c r="P19" s="51">
        <f>15677.6789189189*1000</f>
        <v>15677678.9189189</v>
      </c>
      <c r="Q19" s="21">
        <f t="shared" si="0"/>
        <v>2.2351741790771484E-8</v>
      </c>
      <c r="R19" s="164">
        <f>+SUM(P19:P28)</f>
        <v>16541513.513513496</v>
      </c>
    </row>
    <row r="20" spans="1:18" ht="15.75" hidden="1" customHeight="1" x14ac:dyDescent="0.55000000000000004">
      <c r="A20" s="598"/>
      <c r="B20" s="602"/>
      <c r="C20" s="547"/>
      <c r="D20" s="531"/>
      <c r="E20" s="240"/>
      <c r="F20" s="237" t="s">
        <v>43</v>
      </c>
      <c r="G20" s="196"/>
      <c r="H20" s="6"/>
      <c r="I20" s="23"/>
      <c r="J20" s="23"/>
      <c r="K20" s="23"/>
      <c r="L20" s="23"/>
      <c r="M20" s="23"/>
      <c r="N20" s="23"/>
      <c r="O20" s="23"/>
      <c r="P20" s="51">
        <f t="shared" si="1"/>
        <v>0</v>
      </c>
      <c r="Q20" s="21">
        <f t="shared" si="0"/>
        <v>0</v>
      </c>
    </row>
    <row r="21" spans="1:18" ht="15.75" hidden="1" customHeight="1" thickBot="1" x14ac:dyDescent="0.6">
      <c r="A21" s="598"/>
      <c r="B21" s="602"/>
      <c r="C21" s="547"/>
      <c r="D21" s="531"/>
      <c r="E21" s="240"/>
      <c r="F21" s="238" t="s">
        <v>44</v>
      </c>
      <c r="G21" s="196"/>
      <c r="P21" s="51"/>
      <c r="Q21" s="21">
        <f t="shared" si="0"/>
        <v>0</v>
      </c>
    </row>
    <row r="22" spans="1:18" ht="15.75" hidden="1" customHeight="1" x14ac:dyDescent="0.55000000000000004">
      <c r="A22" s="598"/>
      <c r="B22" s="602"/>
      <c r="C22" s="547"/>
      <c r="D22" s="540" t="s">
        <v>16</v>
      </c>
      <c r="E22" s="241"/>
      <c r="F22" s="236" t="s">
        <v>41</v>
      </c>
      <c r="G22" s="196"/>
      <c r="H22" s="6"/>
      <c r="I22" s="23"/>
      <c r="J22" s="23"/>
      <c r="K22" s="23"/>
      <c r="L22" s="23"/>
      <c r="M22" s="23"/>
      <c r="N22" s="23"/>
      <c r="O22" s="23"/>
      <c r="P22" s="51">
        <f t="shared" si="1"/>
        <v>0</v>
      </c>
      <c r="Q22" s="21">
        <f t="shared" si="0"/>
        <v>0</v>
      </c>
    </row>
    <row r="23" spans="1:18" ht="15.75" customHeight="1" x14ac:dyDescent="0.55000000000000004">
      <c r="A23" s="598"/>
      <c r="B23" s="602"/>
      <c r="C23" s="547"/>
      <c r="D23" s="531"/>
      <c r="E23" s="240"/>
      <c r="F23" s="237" t="s">
        <v>42</v>
      </c>
      <c r="G23" s="196"/>
      <c r="H23" s="13">
        <v>0</v>
      </c>
      <c r="I23" s="13">
        <f>88.0682432432433*1000</f>
        <v>88068.243243243298</v>
      </c>
      <c r="J23" s="13">
        <f>141.675*1000</f>
        <v>141675</v>
      </c>
      <c r="K23" s="13">
        <f>141.675*1000</f>
        <v>141675</v>
      </c>
      <c r="L23" s="13">
        <f>88.0682432432433*1000</f>
        <v>88068.243243243298</v>
      </c>
      <c r="M23" s="13">
        <v>0</v>
      </c>
      <c r="N23" s="13">
        <v>0</v>
      </c>
      <c r="O23" s="13">
        <v>0</v>
      </c>
      <c r="P23" s="51">
        <v>459486.48648648697</v>
      </c>
      <c r="Q23" s="21">
        <f t="shared" si="0"/>
        <v>0</v>
      </c>
    </row>
    <row r="24" spans="1:18" ht="15.75" hidden="1" customHeight="1" x14ac:dyDescent="0.55000000000000004">
      <c r="A24" s="598"/>
      <c r="B24" s="602"/>
      <c r="C24" s="547"/>
      <c r="D24" s="531"/>
      <c r="E24" s="240"/>
      <c r="F24" s="237" t="s">
        <v>43</v>
      </c>
      <c r="G24" s="196"/>
      <c r="H24" s="6"/>
      <c r="I24" s="23"/>
      <c r="J24" s="23"/>
      <c r="K24" s="23"/>
      <c r="L24" s="23"/>
      <c r="M24" s="23"/>
      <c r="N24" s="23"/>
      <c r="O24" s="23"/>
      <c r="P24" s="51">
        <f t="shared" si="1"/>
        <v>0</v>
      </c>
      <c r="Q24" s="21">
        <f t="shared" si="0"/>
        <v>0</v>
      </c>
    </row>
    <row r="25" spans="1:18" ht="15.75" hidden="1" customHeight="1" thickBot="1" x14ac:dyDescent="0.6">
      <c r="A25" s="598"/>
      <c r="B25" s="602"/>
      <c r="C25" s="547"/>
      <c r="D25" s="531"/>
      <c r="E25" s="240"/>
      <c r="F25" s="238" t="s">
        <v>44</v>
      </c>
      <c r="G25" s="196"/>
      <c r="P25" s="51"/>
      <c r="Q25" s="21">
        <f t="shared" si="0"/>
        <v>0</v>
      </c>
    </row>
    <row r="26" spans="1:18" ht="15.75" hidden="1" customHeight="1" x14ac:dyDescent="0.55000000000000004">
      <c r="A26" s="598"/>
      <c r="B26" s="602"/>
      <c r="C26" s="547"/>
      <c r="D26" s="530" t="s">
        <v>17</v>
      </c>
      <c r="E26" s="241"/>
      <c r="F26" s="236" t="s">
        <v>41</v>
      </c>
      <c r="G26" s="196"/>
      <c r="H26" s="6"/>
      <c r="I26" s="23"/>
      <c r="J26" s="23"/>
      <c r="K26" s="23"/>
      <c r="L26" s="23"/>
      <c r="M26" s="23"/>
      <c r="N26" s="23"/>
      <c r="O26" s="23"/>
      <c r="P26" s="51">
        <f t="shared" si="1"/>
        <v>0</v>
      </c>
      <c r="Q26" s="21">
        <f t="shared" si="0"/>
        <v>0</v>
      </c>
    </row>
    <row r="27" spans="1:18" ht="15.75" customHeight="1" x14ac:dyDescent="0.55000000000000004">
      <c r="A27" s="598"/>
      <c r="B27" s="602"/>
      <c r="C27" s="547"/>
      <c r="D27" s="531"/>
      <c r="E27" s="240"/>
      <c r="F27" s="237" t="s">
        <v>42</v>
      </c>
      <c r="G27" s="196"/>
      <c r="H27" s="18">
        <v>0</v>
      </c>
      <c r="I27" s="22">
        <v>77500.054054054053</v>
      </c>
      <c r="J27" s="22">
        <v>124674</v>
      </c>
      <c r="K27" s="22">
        <v>124674</v>
      </c>
      <c r="L27" s="22">
        <v>77500.054054054053</v>
      </c>
      <c r="M27" s="22">
        <v>0</v>
      </c>
      <c r="N27" s="22">
        <v>0</v>
      </c>
      <c r="O27" s="22">
        <v>0</v>
      </c>
      <c r="P27" s="51">
        <v>404348.10810810811</v>
      </c>
      <c r="Q27" s="21">
        <f t="shared" si="0"/>
        <v>0</v>
      </c>
    </row>
    <row r="28" spans="1:18" ht="15.75" hidden="1" customHeight="1" x14ac:dyDescent="0.55000000000000004">
      <c r="A28" s="598"/>
      <c r="B28" s="602"/>
      <c r="C28" s="547"/>
      <c r="D28" s="531"/>
      <c r="E28" s="240"/>
      <c r="F28" s="237" t="s">
        <v>43</v>
      </c>
      <c r="G28" s="196"/>
      <c r="H28" s="6"/>
      <c r="I28" s="23"/>
      <c r="J28" s="23"/>
      <c r="K28" s="23"/>
      <c r="L28" s="23"/>
      <c r="M28" s="23"/>
      <c r="N28" s="23"/>
      <c r="O28" s="23"/>
      <c r="P28" s="51">
        <f t="shared" si="1"/>
        <v>0</v>
      </c>
      <c r="Q28" s="21">
        <f t="shared" si="0"/>
        <v>0</v>
      </c>
    </row>
    <row r="29" spans="1:18" ht="15.75" hidden="1" customHeight="1" thickBot="1" x14ac:dyDescent="0.6">
      <c r="A29" s="598"/>
      <c r="B29" s="603"/>
      <c r="C29" s="548"/>
      <c r="D29" s="557"/>
      <c r="E29" s="245"/>
      <c r="F29" s="238" t="s">
        <v>44</v>
      </c>
      <c r="G29" s="197"/>
      <c r="H29" s="36"/>
      <c r="I29" s="37"/>
      <c r="J29" s="37"/>
      <c r="K29" s="37"/>
      <c r="L29" s="37"/>
      <c r="M29" s="37"/>
      <c r="N29" s="37"/>
      <c r="O29" s="37"/>
      <c r="P29" s="257"/>
      <c r="Q29" s="21">
        <f t="shared" si="0"/>
        <v>0</v>
      </c>
    </row>
    <row r="30" spans="1:18" ht="14.25" hidden="1" customHeight="1" x14ac:dyDescent="0.55000000000000004">
      <c r="A30" s="598"/>
      <c r="B30" s="604" t="s">
        <v>36</v>
      </c>
      <c r="C30" s="549" t="s">
        <v>461</v>
      </c>
      <c r="D30" s="545" t="s">
        <v>14</v>
      </c>
      <c r="E30" s="241"/>
      <c r="F30" s="237" t="s">
        <v>41</v>
      </c>
      <c r="G30" s="258" t="s">
        <v>442</v>
      </c>
      <c r="H30" s="29"/>
      <c r="I30" s="30"/>
      <c r="J30" s="30"/>
      <c r="K30" s="30"/>
      <c r="L30" s="30"/>
      <c r="M30" s="30"/>
      <c r="N30" s="30"/>
      <c r="O30" s="30"/>
      <c r="P30" s="255"/>
      <c r="Q30" s="21">
        <f>+SUM(H38:O38)-P38</f>
        <v>0</v>
      </c>
    </row>
    <row r="31" spans="1:18" ht="15" customHeight="1" thickBot="1" x14ac:dyDescent="0.6">
      <c r="A31" s="598"/>
      <c r="B31" s="605"/>
      <c r="C31" s="550"/>
      <c r="D31" s="531"/>
      <c r="E31" s="261" t="s">
        <v>469</v>
      </c>
      <c r="F31" s="237" t="s">
        <v>42</v>
      </c>
      <c r="G31" s="220"/>
      <c r="H31" s="6"/>
      <c r="I31" s="23"/>
      <c r="J31" s="22">
        <v>1718513.5135135134</v>
      </c>
      <c r="K31" s="22">
        <v>1718513.5135135134</v>
      </c>
      <c r="L31" s="22">
        <v>1718513.5135135134</v>
      </c>
      <c r="M31" s="22">
        <v>0</v>
      </c>
      <c r="N31" s="22">
        <v>0</v>
      </c>
      <c r="O31" s="22">
        <v>0</v>
      </c>
      <c r="P31" s="51">
        <v>5155540.5405405406</v>
      </c>
      <c r="Q31" s="21"/>
    </row>
    <row r="32" spans="1:18" ht="15" hidden="1" customHeight="1" x14ac:dyDescent="0.55000000000000004">
      <c r="A32" s="598"/>
      <c r="B32" s="605"/>
      <c r="C32" s="550"/>
      <c r="D32" s="531"/>
      <c r="E32" s="240"/>
      <c r="F32" s="237" t="s">
        <v>43</v>
      </c>
      <c r="G32" s="220"/>
      <c r="H32" s="6"/>
      <c r="I32" s="23"/>
      <c r="J32" s="23"/>
      <c r="K32" s="23"/>
      <c r="L32" s="23"/>
      <c r="M32" s="23"/>
      <c r="N32" s="23"/>
      <c r="O32" s="23"/>
      <c r="P32" s="51"/>
      <c r="Q32" s="21"/>
    </row>
    <row r="33" spans="1:18" ht="15" hidden="1" customHeight="1" thickBot="1" x14ac:dyDescent="0.6">
      <c r="A33" s="598"/>
      <c r="B33" s="605"/>
      <c r="C33" s="550"/>
      <c r="D33" s="531"/>
      <c r="E33" s="240"/>
      <c r="F33" s="238" t="s">
        <v>44</v>
      </c>
      <c r="G33" s="220"/>
      <c r="H33" s="6"/>
      <c r="P33" s="51"/>
      <c r="Q33" s="21"/>
    </row>
    <row r="34" spans="1:18" ht="15" customHeight="1" x14ac:dyDescent="0.55000000000000004">
      <c r="A34" s="598"/>
      <c r="B34" s="605"/>
      <c r="C34" s="550"/>
      <c r="D34" s="540" t="s">
        <v>16</v>
      </c>
      <c r="E34" s="241"/>
      <c r="F34" s="236" t="s">
        <v>41</v>
      </c>
      <c r="G34" s="220"/>
      <c r="H34" s="6"/>
      <c r="I34" s="23"/>
      <c r="J34" s="22">
        <v>113302.70270270281</v>
      </c>
      <c r="K34" s="22">
        <v>226605.4054054055</v>
      </c>
      <c r="L34" s="22">
        <v>226605.4054054055</v>
      </c>
      <c r="M34" s="22">
        <v>113302.70270270269</v>
      </c>
      <c r="N34" s="22">
        <v>0</v>
      </c>
      <c r="O34" s="22">
        <v>0</v>
      </c>
      <c r="P34" s="51">
        <v>679816.21621621645</v>
      </c>
      <c r="Q34" s="21"/>
    </row>
    <row r="35" spans="1:18" ht="15" hidden="1" customHeight="1" x14ac:dyDescent="0.55000000000000004">
      <c r="A35" s="598"/>
      <c r="B35" s="605"/>
      <c r="C35" s="550"/>
      <c r="D35" s="531"/>
      <c r="E35" s="240"/>
      <c r="F35" s="237" t="s">
        <v>42</v>
      </c>
      <c r="G35" s="220"/>
      <c r="H35" s="6"/>
      <c r="I35" s="23"/>
      <c r="J35" s="23"/>
      <c r="K35" s="23"/>
      <c r="L35" s="23"/>
      <c r="M35" s="23"/>
      <c r="N35" s="23"/>
      <c r="O35" s="23"/>
      <c r="P35" s="51"/>
      <c r="Q35" s="21"/>
    </row>
    <row r="36" spans="1:18" ht="15" hidden="1" customHeight="1" x14ac:dyDescent="0.55000000000000004">
      <c r="A36" s="598"/>
      <c r="B36" s="605"/>
      <c r="C36" s="550"/>
      <c r="D36" s="531"/>
      <c r="E36" s="240"/>
      <c r="F36" s="237" t="s">
        <v>43</v>
      </c>
      <c r="G36" s="220"/>
      <c r="H36" s="6"/>
      <c r="I36" s="23"/>
      <c r="J36" s="23"/>
      <c r="K36" s="23"/>
      <c r="L36" s="23"/>
      <c r="M36" s="23"/>
      <c r="N36" s="23"/>
      <c r="O36" s="23"/>
      <c r="P36" s="51"/>
      <c r="Q36" s="21"/>
    </row>
    <row r="37" spans="1:18" ht="15" hidden="1" customHeight="1" thickBot="1" x14ac:dyDescent="0.6">
      <c r="A37" s="598"/>
      <c r="B37" s="605"/>
      <c r="C37" s="550"/>
      <c r="D37" s="531"/>
      <c r="E37" s="240"/>
      <c r="F37" s="237" t="s">
        <v>44</v>
      </c>
      <c r="G37" s="220"/>
      <c r="H37" s="27"/>
      <c r="I37" s="28"/>
      <c r="J37" s="28"/>
      <c r="K37" s="28"/>
      <c r="L37" s="28"/>
      <c r="M37" s="28"/>
      <c r="N37" s="28"/>
      <c r="O37" s="28"/>
      <c r="P37" s="254"/>
      <c r="Q37" s="21"/>
    </row>
    <row r="38" spans="1:18" ht="15" hidden="1" customHeight="1" x14ac:dyDescent="0.55000000000000004">
      <c r="A38" s="598"/>
      <c r="B38" s="518"/>
      <c r="C38" s="541" t="s">
        <v>462</v>
      </c>
      <c r="D38" s="544" t="s">
        <v>14</v>
      </c>
      <c r="E38" s="239"/>
      <c r="F38" s="236" t="s">
        <v>41</v>
      </c>
      <c r="G38" s="195" t="s">
        <v>441</v>
      </c>
      <c r="H38" s="31"/>
      <c r="I38" s="32"/>
      <c r="J38" s="32"/>
      <c r="K38" s="32"/>
      <c r="L38" s="32"/>
      <c r="M38" s="32"/>
      <c r="N38" s="32"/>
      <c r="O38" s="32"/>
      <c r="P38" s="232"/>
      <c r="Q38" s="21"/>
    </row>
    <row r="39" spans="1:18" ht="15.75" customHeight="1" thickBot="1" x14ac:dyDescent="0.6">
      <c r="A39" s="598"/>
      <c r="B39" s="518"/>
      <c r="C39" s="542"/>
      <c r="D39" s="545"/>
      <c r="E39" s="261" t="s">
        <v>469</v>
      </c>
      <c r="F39" s="237" t="s">
        <v>42</v>
      </c>
      <c r="G39" s="196"/>
      <c r="H39" s="6"/>
      <c r="I39" s="22">
        <v>918729.7297297297</v>
      </c>
      <c r="J39" s="22">
        <v>918729.7297297297</v>
      </c>
      <c r="K39" s="22">
        <v>918729.7297297297</v>
      </c>
      <c r="L39" s="22">
        <v>918729.7297297297</v>
      </c>
      <c r="M39" s="22">
        <v>0</v>
      </c>
      <c r="N39" s="22">
        <v>0</v>
      </c>
      <c r="O39" s="22">
        <v>0</v>
      </c>
      <c r="P39" s="51">
        <v>3674918.9189189188</v>
      </c>
      <c r="Q39" s="21">
        <f t="shared" si="0"/>
        <v>0</v>
      </c>
    </row>
    <row r="40" spans="1:18" ht="15.75" hidden="1" customHeight="1" x14ac:dyDescent="0.55000000000000004">
      <c r="A40" s="598"/>
      <c r="B40" s="518"/>
      <c r="C40" s="542"/>
      <c r="D40" s="545"/>
      <c r="E40" s="240"/>
      <c r="F40" s="237" t="s">
        <v>43</v>
      </c>
      <c r="G40" s="196"/>
      <c r="H40" s="6"/>
      <c r="I40" s="23"/>
      <c r="J40" s="23"/>
      <c r="K40" s="23"/>
      <c r="L40" s="23"/>
      <c r="M40" s="23"/>
      <c r="N40" s="23"/>
      <c r="O40" s="23"/>
      <c r="P40" s="51"/>
      <c r="Q40" s="21">
        <f t="shared" si="0"/>
        <v>0</v>
      </c>
    </row>
    <row r="41" spans="1:18" ht="15.75" hidden="1" customHeight="1" thickBot="1" x14ac:dyDescent="0.6">
      <c r="A41" s="598"/>
      <c r="B41" s="518"/>
      <c r="C41" s="542"/>
      <c r="D41" s="546"/>
      <c r="E41" s="240"/>
      <c r="F41" s="238" t="s">
        <v>44</v>
      </c>
      <c r="G41" s="196"/>
      <c r="P41" s="51"/>
      <c r="Q41" s="21">
        <f t="shared" si="0"/>
        <v>0</v>
      </c>
    </row>
    <row r="42" spans="1:18" ht="15.75" customHeight="1" thickBot="1" x14ac:dyDescent="0.6">
      <c r="A42" s="598"/>
      <c r="B42" s="518"/>
      <c r="C42" s="542"/>
      <c r="D42" s="540" t="s">
        <v>16</v>
      </c>
      <c r="E42" s="241"/>
      <c r="F42" s="236" t="s">
        <v>41</v>
      </c>
      <c r="G42" s="196"/>
      <c r="H42" s="6"/>
      <c r="I42" s="171">
        <v>3681.924324324325</v>
      </c>
      <c r="J42" s="171">
        <v>7363.8486486486499</v>
      </c>
      <c r="K42" s="171">
        <v>11045.772972972969</v>
      </c>
      <c r="L42" s="171">
        <v>11045.772972972969</v>
      </c>
      <c r="M42" s="171">
        <v>11045.772972972969</v>
      </c>
      <c r="N42" s="171">
        <v>7363.8486486486499</v>
      </c>
      <c r="O42" s="171">
        <v>7363.8486486486499</v>
      </c>
      <c r="P42" s="51">
        <v>58910.789189189178</v>
      </c>
      <c r="Q42" s="21">
        <f t="shared" si="0"/>
        <v>0</v>
      </c>
    </row>
    <row r="43" spans="1:18" ht="15.75" hidden="1" customHeight="1" x14ac:dyDescent="0.55000000000000004">
      <c r="A43" s="598"/>
      <c r="B43" s="518"/>
      <c r="C43" s="542"/>
      <c r="D43" s="531"/>
      <c r="E43" s="240"/>
      <c r="F43" s="237" t="s">
        <v>42</v>
      </c>
      <c r="G43" s="196"/>
      <c r="H43" s="6"/>
      <c r="I43" s="23"/>
      <c r="J43" s="23"/>
      <c r="K43" s="23"/>
      <c r="L43" s="23"/>
      <c r="M43" s="23"/>
      <c r="N43" s="23"/>
      <c r="O43" s="23"/>
      <c r="P43" s="51"/>
      <c r="Q43" s="21">
        <f t="shared" si="0"/>
        <v>0</v>
      </c>
    </row>
    <row r="44" spans="1:18" ht="15.75" hidden="1" customHeight="1" x14ac:dyDescent="0.55000000000000004">
      <c r="A44" s="598"/>
      <c r="B44" s="518"/>
      <c r="C44" s="542"/>
      <c r="D44" s="531"/>
      <c r="E44" s="240"/>
      <c r="F44" s="237" t="s">
        <v>43</v>
      </c>
      <c r="G44" s="196"/>
      <c r="H44" s="6"/>
      <c r="I44" s="23"/>
      <c r="J44" s="23"/>
      <c r="K44" s="23"/>
      <c r="L44" s="23"/>
      <c r="M44" s="23"/>
      <c r="N44" s="23"/>
      <c r="O44" s="23"/>
      <c r="P44" s="51"/>
      <c r="Q44" s="21">
        <f t="shared" si="0"/>
        <v>0</v>
      </c>
    </row>
    <row r="45" spans="1:18" ht="15.75" hidden="1" customHeight="1" thickBot="1" x14ac:dyDescent="0.6">
      <c r="A45" s="598"/>
      <c r="B45" s="518"/>
      <c r="C45" s="542"/>
      <c r="D45" s="531"/>
      <c r="E45" s="240"/>
      <c r="F45" s="238" t="s">
        <v>44</v>
      </c>
      <c r="G45" s="196"/>
      <c r="H45" s="6"/>
      <c r="I45" s="23"/>
      <c r="J45" s="23"/>
      <c r="K45" s="23"/>
      <c r="L45" s="23"/>
      <c r="M45" s="23"/>
      <c r="N45" s="23"/>
      <c r="O45" s="23"/>
      <c r="P45" s="51"/>
      <c r="Q45" s="21">
        <f t="shared" si="0"/>
        <v>0</v>
      </c>
    </row>
    <row r="46" spans="1:18" ht="15.75" customHeight="1" x14ac:dyDescent="0.55000000000000004">
      <c r="A46" s="598"/>
      <c r="B46" s="518"/>
      <c r="C46" s="542"/>
      <c r="D46" s="530" t="s">
        <v>17</v>
      </c>
      <c r="E46" s="241"/>
      <c r="F46" s="236" t="s">
        <v>41</v>
      </c>
      <c r="G46" s="196"/>
      <c r="H46" s="6"/>
      <c r="I46" s="171">
        <v>16773.210810810811</v>
      </c>
      <c r="J46" s="171">
        <v>33546.421621621623</v>
      </c>
      <c r="K46" s="171">
        <v>50319.632432432438</v>
      </c>
      <c r="L46" s="171">
        <v>50319.632432432438</v>
      </c>
      <c r="M46" s="171">
        <v>50319.632432432438</v>
      </c>
      <c r="N46" s="171">
        <v>33546.421621621623</v>
      </c>
      <c r="O46" s="171">
        <v>33546.421621621623</v>
      </c>
      <c r="P46" s="51">
        <v>268371.37297297304</v>
      </c>
      <c r="Q46" s="21">
        <f t="shared" si="0"/>
        <v>0</v>
      </c>
    </row>
    <row r="47" spans="1:18" ht="15.75" hidden="1" customHeight="1" x14ac:dyDescent="0.55000000000000004">
      <c r="A47" s="598"/>
      <c r="B47" s="518"/>
      <c r="C47" s="542"/>
      <c r="D47" s="531"/>
      <c r="E47" s="240"/>
      <c r="F47" s="237" t="s">
        <v>42</v>
      </c>
      <c r="G47" s="196"/>
      <c r="H47" s="6"/>
      <c r="I47" s="23"/>
      <c r="J47" s="23"/>
      <c r="K47" s="23"/>
      <c r="L47" s="23"/>
      <c r="M47" s="23"/>
      <c r="N47" s="23"/>
      <c r="O47" s="23"/>
      <c r="P47" s="51"/>
      <c r="Q47" s="21">
        <f t="shared" si="0"/>
        <v>0</v>
      </c>
      <c r="R47" s="12">
        <f>+SUM(P38:P49)</f>
        <v>4002201.0810810812</v>
      </c>
    </row>
    <row r="48" spans="1:18" ht="15.75" hidden="1" customHeight="1" x14ac:dyDescent="0.55000000000000004">
      <c r="A48" s="598"/>
      <c r="B48" s="518"/>
      <c r="C48" s="542"/>
      <c r="D48" s="531"/>
      <c r="E48" s="240"/>
      <c r="F48" s="237" t="s">
        <v>43</v>
      </c>
      <c r="G48" s="196"/>
      <c r="H48" s="6"/>
      <c r="I48" s="23"/>
      <c r="J48" s="23"/>
      <c r="K48" s="23"/>
      <c r="L48" s="23"/>
      <c r="M48" s="23"/>
      <c r="N48" s="23"/>
      <c r="O48" s="23"/>
      <c r="P48" s="51"/>
      <c r="Q48" s="21">
        <f t="shared" si="0"/>
        <v>0</v>
      </c>
    </row>
    <row r="49" spans="1:18" ht="15.75" hidden="1" customHeight="1" thickBot="1" x14ac:dyDescent="0.6">
      <c r="A49" s="598"/>
      <c r="B49" s="518"/>
      <c r="C49" s="543"/>
      <c r="D49" s="557"/>
      <c r="E49" s="245"/>
      <c r="F49" s="238" t="s">
        <v>44</v>
      </c>
      <c r="G49" s="197"/>
      <c r="H49" s="41"/>
      <c r="I49" s="42"/>
      <c r="J49" s="42"/>
      <c r="K49" s="42"/>
      <c r="L49" s="42"/>
      <c r="M49" s="42"/>
      <c r="N49" s="42"/>
      <c r="O49" s="42"/>
      <c r="P49" s="257"/>
      <c r="Q49" s="21">
        <f t="shared" si="0"/>
        <v>0</v>
      </c>
    </row>
    <row r="50" spans="1:18" ht="15.75" customHeight="1" thickBot="1" x14ac:dyDescent="0.6">
      <c r="A50" s="598"/>
      <c r="B50" s="605"/>
      <c r="C50" s="549" t="s">
        <v>463</v>
      </c>
      <c r="D50" s="559" t="s">
        <v>16</v>
      </c>
      <c r="E50" s="241"/>
      <c r="F50" s="237" t="s">
        <v>41</v>
      </c>
      <c r="G50" s="259" t="s">
        <v>443</v>
      </c>
      <c r="H50" s="30"/>
      <c r="I50" s="260">
        <v>7811.5706464864825</v>
      </c>
      <c r="J50" s="260">
        <v>16248.066944691896</v>
      </c>
      <c r="K50" s="260">
        <v>16897.98962247957</v>
      </c>
      <c r="L50" s="260">
        <v>8786.9546036893735</v>
      </c>
      <c r="M50" s="111"/>
      <c r="N50" s="111"/>
      <c r="O50" s="111"/>
      <c r="P50" s="255">
        <f>49.7445818173473*1000</f>
        <v>49744.581817347302</v>
      </c>
      <c r="Q50" s="21">
        <f>+SUM(H50:O50)-P50</f>
        <v>0</v>
      </c>
    </row>
    <row r="51" spans="1:18" ht="15.75" hidden="1" customHeight="1" x14ac:dyDescent="0.55000000000000004">
      <c r="A51" s="598"/>
      <c r="B51" s="605"/>
      <c r="C51" s="549"/>
      <c r="D51" s="531"/>
      <c r="E51" s="240"/>
      <c r="F51" s="237" t="s">
        <v>42</v>
      </c>
      <c r="G51" s="204"/>
      <c r="H51" s="23"/>
      <c r="P51" s="51"/>
      <c r="Q51" s="21">
        <f>+SUM(H51:O51)-P51</f>
        <v>0</v>
      </c>
    </row>
    <row r="52" spans="1:18" ht="15.75" hidden="1" customHeight="1" x14ac:dyDescent="0.55000000000000004">
      <c r="A52" s="598"/>
      <c r="B52" s="605"/>
      <c r="C52" s="549"/>
      <c r="D52" s="531"/>
      <c r="E52" s="240"/>
      <c r="F52" s="237" t="s">
        <v>43</v>
      </c>
      <c r="G52" s="204"/>
      <c r="H52" s="23"/>
      <c r="P52" s="51"/>
      <c r="Q52" s="21">
        <f>+SUM(H52:O52)-P52</f>
        <v>0</v>
      </c>
    </row>
    <row r="53" spans="1:18" ht="15.75" hidden="1" customHeight="1" thickBot="1" x14ac:dyDescent="0.6">
      <c r="A53" s="598"/>
      <c r="B53" s="605"/>
      <c r="C53" s="549"/>
      <c r="D53" s="531"/>
      <c r="E53" s="240"/>
      <c r="F53" s="238" t="s">
        <v>44</v>
      </c>
      <c r="G53" s="204"/>
      <c r="H53" s="23"/>
      <c r="P53" s="51"/>
      <c r="Q53" s="21">
        <f>+SUM(H53:O53)-P53</f>
        <v>0</v>
      </c>
    </row>
    <row r="54" spans="1:18" ht="15.75" customHeight="1" x14ac:dyDescent="0.55000000000000004">
      <c r="A54" s="598"/>
      <c r="B54" s="605"/>
      <c r="C54" s="549"/>
      <c r="D54" s="530" t="s">
        <v>17</v>
      </c>
      <c r="E54" s="241"/>
      <c r="F54" s="236" t="s">
        <v>41</v>
      </c>
      <c r="G54" s="204"/>
      <c r="H54" s="23"/>
      <c r="I54" s="171">
        <v>35586.044056216226</v>
      </c>
      <c r="J54" s="171">
        <v>74018.971636929768</v>
      </c>
      <c r="K54" s="171">
        <v>76979.730502406936</v>
      </c>
      <c r="L54" s="171">
        <v>40029.459861251613</v>
      </c>
      <c r="M54" s="23"/>
      <c r="N54" s="23"/>
      <c r="O54" s="23"/>
      <c r="P54" s="51">
        <v>226614.20605680454</v>
      </c>
      <c r="Q54" s="21">
        <f>+SUM(H54:O54)-P54</f>
        <v>0</v>
      </c>
      <c r="R54" s="177">
        <f>+P50+P58+P62+P34+P42+P23+P10+P2</f>
        <v>5509666.7844941579</v>
      </c>
    </row>
    <row r="55" spans="1:18" ht="15.75" customHeight="1" thickBot="1" x14ac:dyDescent="0.6">
      <c r="A55" s="598"/>
      <c r="B55" s="605"/>
      <c r="C55" s="549"/>
      <c r="D55" s="531"/>
      <c r="E55" s="240"/>
      <c r="F55" s="237" t="s">
        <v>42</v>
      </c>
      <c r="G55" s="204"/>
      <c r="H55" s="22">
        <v>0</v>
      </c>
      <c r="I55" s="171">
        <v>162162.16216216213</v>
      </c>
      <c r="J55" s="171">
        <v>162162.16216216213</v>
      </c>
      <c r="K55" s="171">
        <v>162162.16216216213</v>
      </c>
      <c r="L55" s="171">
        <v>0</v>
      </c>
      <c r="M55" s="22">
        <v>0</v>
      </c>
      <c r="N55" s="22">
        <v>0</v>
      </c>
      <c r="O55" s="22">
        <v>0</v>
      </c>
      <c r="P55" s="51">
        <v>486486.48648648651</v>
      </c>
      <c r="Q55" s="21">
        <f t="shared" ref="Q55:Q110" si="2">+SUM(H55:O55)-P55</f>
        <v>0</v>
      </c>
    </row>
    <row r="56" spans="1:18" ht="15.75" hidden="1" customHeight="1" x14ac:dyDescent="0.55000000000000004">
      <c r="A56" s="598"/>
      <c r="B56" s="605"/>
      <c r="C56" s="549"/>
      <c r="D56" s="531"/>
      <c r="E56" s="240"/>
      <c r="F56" s="237" t="s">
        <v>43</v>
      </c>
      <c r="G56" s="204"/>
      <c r="H56" s="26"/>
      <c r="I56" s="26"/>
      <c r="J56" s="26"/>
      <c r="K56" s="26"/>
      <c r="L56" s="26"/>
      <c r="M56" s="26"/>
      <c r="N56" s="26"/>
      <c r="O56" s="26"/>
      <c r="P56" s="51"/>
      <c r="Q56" s="21">
        <f t="shared" si="2"/>
        <v>0</v>
      </c>
    </row>
    <row r="57" spans="1:18" ht="15.75" hidden="1" customHeight="1" thickBot="1" x14ac:dyDescent="0.6">
      <c r="A57" s="598"/>
      <c r="B57" s="606"/>
      <c r="C57" s="558"/>
      <c r="D57" s="557"/>
      <c r="E57" s="240"/>
      <c r="F57" s="238" t="s">
        <v>44</v>
      </c>
      <c r="G57" s="217"/>
      <c r="H57" s="24"/>
      <c r="P57" s="51"/>
      <c r="Q57" s="21">
        <f t="shared" si="2"/>
        <v>0</v>
      </c>
    </row>
    <row r="58" spans="1:18" ht="45" customHeight="1" thickBot="1" x14ac:dyDescent="0.6">
      <c r="A58" s="598"/>
      <c r="B58" s="604" t="s">
        <v>39</v>
      </c>
      <c r="C58" s="555" t="s">
        <v>40</v>
      </c>
      <c r="D58" s="599" t="s">
        <v>16</v>
      </c>
      <c r="E58" s="241"/>
      <c r="F58" s="236" t="s">
        <v>41</v>
      </c>
      <c r="G58" s="195" t="s">
        <v>444</v>
      </c>
      <c r="H58" s="29"/>
      <c r="I58" s="44">
        <v>48819.736216216217</v>
      </c>
      <c r="J58" s="44">
        <v>118161.51427459461</v>
      </c>
      <c r="K58" s="44">
        <v>220814.32980064867</v>
      </c>
      <c r="L58" s="44">
        <v>137788.14179560478</v>
      </c>
      <c r="M58" s="44">
        <v>0</v>
      </c>
      <c r="N58" s="44">
        <v>0</v>
      </c>
      <c r="O58" s="44">
        <v>0</v>
      </c>
      <c r="P58" s="51">
        <v>525583.72208706429</v>
      </c>
      <c r="Q58" s="21">
        <f t="shared" si="2"/>
        <v>0</v>
      </c>
    </row>
    <row r="59" spans="1:18" ht="15.75" hidden="1" customHeight="1" x14ac:dyDescent="0.55000000000000004">
      <c r="A59" s="598"/>
      <c r="B59" s="605"/>
      <c r="C59" s="556"/>
      <c r="D59" s="531"/>
      <c r="E59" s="240"/>
      <c r="F59" s="237" t="s">
        <v>42</v>
      </c>
      <c r="G59" s="196"/>
      <c r="H59" s="5"/>
      <c r="I59" s="26"/>
      <c r="J59" s="26"/>
      <c r="K59" s="26"/>
      <c r="L59" s="26"/>
      <c r="M59" s="26"/>
      <c r="N59" s="26"/>
      <c r="O59" s="26"/>
      <c r="P59" s="51"/>
      <c r="Q59" s="21">
        <f t="shared" si="2"/>
        <v>0</v>
      </c>
    </row>
    <row r="60" spans="1:18" ht="15.75" hidden="1" customHeight="1" x14ac:dyDescent="0.55000000000000004">
      <c r="A60" s="598"/>
      <c r="B60" s="605"/>
      <c r="C60" s="556"/>
      <c r="D60" s="531"/>
      <c r="E60" s="240"/>
      <c r="F60" s="237" t="s">
        <v>43</v>
      </c>
      <c r="G60" s="196"/>
      <c r="H60" s="5"/>
      <c r="I60" s="26"/>
      <c r="J60" s="26"/>
      <c r="K60" s="26"/>
      <c r="L60" s="26"/>
      <c r="M60" s="26"/>
      <c r="N60" s="26"/>
      <c r="O60" s="26"/>
      <c r="P60" s="51"/>
      <c r="Q60" s="21">
        <f t="shared" si="2"/>
        <v>0</v>
      </c>
    </row>
    <row r="61" spans="1:18" ht="15.75" hidden="1" customHeight="1" thickBot="1" x14ac:dyDescent="0.6">
      <c r="A61" s="598"/>
      <c r="B61" s="605"/>
      <c r="C61" s="556"/>
      <c r="D61" s="531"/>
      <c r="E61" s="240"/>
      <c r="F61" s="238" t="s">
        <v>44</v>
      </c>
      <c r="G61" s="196"/>
      <c r="H61" s="5"/>
      <c r="I61" s="26"/>
      <c r="J61" s="26"/>
      <c r="K61" s="26"/>
      <c r="L61" s="26"/>
      <c r="M61" s="26"/>
      <c r="N61" s="26"/>
      <c r="O61" s="26"/>
      <c r="P61" s="51"/>
      <c r="Q61" s="21">
        <f t="shared" si="2"/>
        <v>0</v>
      </c>
    </row>
    <row r="62" spans="1:18" ht="15.75" customHeight="1" thickBot="1" x14ac:dyDescent="0.6">
      <c r="A62" s="598"/>
      <c r="B62" s="518"/>
      <c r="C62" s="562" t="s">
        <v>46</v>
      </c>
      <c r="D62" s="563" t="s">
        <v>16</v>
      </c>
      <c r="E62" s="241"/>
      <c r="F62" s="236" t="s">
        <v>41</v>
      </c>
      <c r="G62" s="196"/>
      <c r="H62" s="11">
        <v>8113.135135135135</v>
      </c>
      <c r="I62" s="22">
        <v>36330.966486486483</v>
      </c>
      <c r="J62" s="22">
        <v>60540.601427027032</v>
      </c>
      <c r="K62" s="22">
        <v>64999.567000216215</v>
      </c>
      <c r="L62" s="22">
        <v>42754.030347347034</v>
      </c>
      <c r="M62" s="22">
        <v>33446.248642128274</v>
      </c>
      <c r="N62" s="22">
        <v>28850.709929783858</v>
      </c>
      <c r="O62" s="22">
        <v>0</v>
      </c>
      <c r="P62" s="51">
        <v>275035.25896812405</v>
      </c>
      <c r="Q62" s="21">
        <f t="shared" si="2"/>
        <v>0</v>
      </c>
      <c r="R62" s="17">
        <f>SUM(P58:P115)</f>
        <v>286147315.79301012</v>
      </c>
    </row>
    <row r="63" spans="1:18" ht="15.75" hidden="1" customHeight="1" x14ac:dyDescent="0.55000000000000004">
      <c r="A63" s="598"/>
      <c r="B63" s="518"/>
      <c r="C63" s="562"/>
      <c r="D63" s="523"/>
      <c r="E63" s="240"/>
      <c r="F63" s="237" t="s">
        <v>42</v>
      </c>
      <c r="G63" s="196"/>
      <c r="H63" s="5"/>
      <c r="I63" s="26"/>
      <c r="J63" s="26"/>
      <c r="K63" s="26"/>
      <c r="L63" s="26"/>
      <c r="M63" s="26"/>
      <c r="N63" s="26"/>
      <c r="O63" s="26"/>
      <c r="P63" s="51"/>
      <c r="Q63" s="21">
        <f t="shared" si="2"/>
        <v>0</v>
      </c>
    </row>
    <row r="64" spans="1:18" ht="15.75" hidden="1" customHeight="1" x14ac:dyDescent="0.55000000000000004">
      <c r="A64" s="598"/>
      <c r="B64" s="518"/>
      <c r="C64" s="562"/>
      <c r="D64" s="523"/>
      <c r="E64" s="240"/>
      <c r="F64" s="237" t="s">
        <v>43</v>
      </c>
      <c r="G64" s="196"/>
      <c r="H64" s="5"/>
      <c r="I64" s="26"/>
      <c r="J64" s="26"/>
      <c r="K64" s="26"/>
      <c r="L64" s="26"/>
      <c r="M64" s="26"/>
      <c r="N64" s="26"/>
      <c r="O64" s="26"/>
      <c r="P64" s="51"/>
      <c r="Q64" s="21">
        <f t="shared" si="2"/>
        <v>0</v>
      </c>
    </row>
    <row r="65" spans="1:18" ht="15.75" hidden="1" customHeight="1" thickBot="1" x14ac:dyDescent="0.6">
      <c r="A65" s="598"/>
      <c r="B65" s="518"/>
      <c r="C65" s="562"/>
      <c r="D65" s="523"/>
      <c r="E65" s="240"/>
      <c r="F65" s="238" t="s">
        <v>44</v>
      </c>
      <c r="G65" s="196"/>
      <c r="H65" s="5"/>
      <c r="I65" s="26"/>
      <c r="J65" s="26"/>
      <c r="K65" s="26"/>
      <c r="L65" s="26"/>
      <c r="M65" s="26"/>
      <c r="N65" s="26"/>
      <c r="O65" s="26"/>
      <c r="P65" s="51"/>
      <c r="Q65" s="21">
        <f t="shared" si="2"/>
        <v>0</v>
      </c>
    </row>
    <row r="66" spans="1:18" ht="15.75" customHeight="1" thickBot="1" x14ac:dyDescent="0.6">
      <c r="A66" s="598"/>
      <c r="B66" s="518"/>
      <c r="C66" s="562"/>
      <c r="D66" s="529" t="s">
        <v>17</v>
      </c>
      <c r="E66" s="243"/>
      <c r="F66" s="236" t="s">
        <v>41</v>
      </c>
      <c r="G66" s="196"/>
      <c r="H66" s="18">
        <v>36959.83783783784</v>
      </c>
      <c r="I66" s="22">
        <v>165507.7362162162</v>
      </c>
      <c r="J66" s="22">
        <v>275796.07316756761</v>
      </c>
      <c r="K66" s="22">
        <v>296109.13855654059</v>
      </c>
      <c r="L66" s="22">
        <v>194768.36047124761</v>
      </c>
      <c r="M66" s="22">
        <v>152366.24381413989</v>
      </c>
      <c r="N66" s="22">
        <v>131431.01190234866</v>
      </c>
      <c r="O66" s="22">
        <v>0</v>
      </c>
      <c r="P66" s="51">
        <v>1252938.4019658985</v>
      </c>
      <c r="Q66" s="21">
        <f t="shared" si="2"/>
        <v>0</v>
      </c>
    </row>
    <row r="67" spans="1:18" ht="15.75" hidden="1" customHeight="1" x14ac:dyDescent="0.55000000000000004">
      <c r="A67" s="598"/>
      <c r="B67" s="518"/>
      <c r="C67" s="562"/>
      <c r="D67" s="525"/>
      <c r="E67" s="183"/>
      <c r="F67" s="15" t="s">
        <v>42</v>
      </c>
      <c r="G67" s="196"/>
      <c r="H67" s="5"/>
      <c r="I67" s="26"/>
      <c r="J67" s="26"/>
      <c r="K67" s="26"/>
      <c r="L67" s="26"/>
      <c r="M67" s="26"/>
      <c r="N67" s="26"/>
      <c r="O67" s="26"/>
      <c r="P67" s="35"/>
      <c r="Q67" s="21">
        <f t="shared" si="2"/>
        <v>0</v>
      </c>
    </row>
    <row r="68" spans="1:18" ht="15.75" hidden="1" customHeight="1" x14ac:dyDescent="0.55000000000000004">
      <c r="A68" s="598"/>
      <c r="B68" s="518"/>
      <c r="C68" s="562"/>
      <c r="D68" s="525"/>
      <c r="E68" s="183"/>
      <c r="F68" s="15" t="s">
        <v>43</v>
      </c>
      <c r="G68" s="196"/>
      <c r="H68" s="5"/>
      <c r="I68" s="26"/>
      <c r="J68" s="26"/>
      <c r="K68" s="26"/>
      <c r="L68" s="26"/>
      <c r="M68" s="26"/>
      <c r="N68" s="26"/>
      <c r="O68" s="26"/>
      <c r="P68" s="35"/>
      <c r="Q68" s="21">
        <f t="shared" si="2"/>
        <v>0</v>
      </c>
    </row>
    <row r="69" spans="1:18" ht="15.75" hidden="1" customHeight="1" thickBot="1" x14ac:dyDescent="0.6">
      <c r="A69" s="598"/>
      <c r="B69" s="518"/>
      <c r="C69" s="562"/>
      <c r="D69" s="525"/>
      <c r="E69" s="183"/>
      <c r="F69" s="16" t="s">
        <v>44</v>
      </c>
      <c r="G69" s="197"/>
      <c r="H69" s="5"/>
      <c r="I69" s="26"/>
      <c r="J69" s="26"/>
      <c r="K69" s="26"/>
      <c r="L69" s="26"/>
      <c r="M69" s="26"/>
      <c r="N69" s="26"/>
      <c r="O69" s="26"/>
      <c r="P69" s="35"/>
      <c r="Q69" s="21">
        <f t="shared" si="2"/>
        <v>0</v>
      </c>
    </row>
    <row r="70" spans="1:18" ht="15.75" customHeight="1" thickBot="1" x14ac:dyDescent="0.6">
      <c r="A70" s="598"/>
      <c r="B70" s="519" t="s">
        <v>47</v>
      </c>
      <c r="C70" s="520"/>
      <c r="D70" s="520"/>
      <c r="E70" s="520"/>
      <c r="F70" s="521"/>
      <c r="G70" s="55"/>
      <c r="H70" s="49">
        <f t="shared" ref="H70:P70" si="3">+SUM(H2:H69)</f>
        <v>107496.97297297297</v>
      </c>
      <c r="I70" s="49">
        <f t="shared" si="3"/>
        <v>11452384.161729733</v>
      </c>
      <c r="J70" s="49">
        <f t="shared" si="3"/>
        <v>16656002.524748119</v>
      </c>
      <c r="K70" s="49">
        <f t="shared" si="3"/>
        <v>18091590.485212028</v>
      </c>
      <c r="L70" s="49">
        <f t="shared" si="3"/>
        <v>15747911.271403469</v>
      </c>
      <c r="M70" s="49">
        <f t="shared" si="3"/>
        <v>9588594.1140778959</v>
      </c>
      <c r="N70" s="49">
        <f t="shared" si="3"/>
        <v>2542781.1812915918</v>
      </c>
      <c r="O70" s="49">
        <f t="shared" si="3"/>
        <v>1211704.8648648649</v>
      </c>
      <c r="P70" s="49">
        <f t="shared" si="3"/>
        <v>75398465.576300636</v>
      </c>
      <c r="Q70" s="21">
        <f t="shared" si="2"/>
        <v>0</v>
      </c>
      <c r="R70" s="17">
        <f>+P70</f>
        <v>75398465.576300636</v>
      </c>
    </row>
    <row r="71" spans="1:18" ht="15.75" hidden="1" customHeight="1" x14ac:dyDescent="0.55000000000000004">
      <c r="A71" s="566" t="s">
        <v>54</v>
      </c>
      <c r="B71" s="576" t="s">
        <v>48</v>
      </c>
      <c r="C71" s="498" t="s">
        <v>464</v>
      </c>
      <c r="D71" s="560" t="s">
        <v>14</v>
      </c>
      <c r="E71" s="185"/>
      <c r="F71" s="52" t="s">
        <v>41</v>
      </c>
      <c r="G71" s="218" t="s">
        <v>445</v>
      </c>
      <c r="H71" s="32"/>
      <c r="I71" s="32"/>
      <c r="J71" s="32"/>
      <c r="K71" s="32"/>
      <c r="L71" s="32"/>
      <c r="M71" s="32"/>
      <c r="N71" s="32"/>
      <c r="O71" s="32"/>
      <c r="P71" s="33"/>
      <c r="Q71" s="21">
        <f t="shared" si="2"/>
        <v>0</v>
      </c>
      <c r="R71" s="17"/>
    </row>
    <row r="72" spans="1:18" ht="15.75" customHeight="1" thickBot="1" x14ac:dyDescent="0.6">
      <c r="A72" s="567"/>
      <c r="B72" s="577"/>
      <c r="C72" s="499"/>
      <c r="D72" s="531"/>
      <c r="E72" s="261" t="s">
        <v>469</v>
      </c>
      <c r="F72" s="246" t="s">
        <v>42</v>
      </c>
      <c r="G72" s="207"/>
      <c r="H72" s="23"/>
      <c r="I72" s="165">
        <v>4270889.7340540532</v>
      </c>
      <c r="J72" s="165">
        <v>9965409.3794594593</v>
      </c>
      <c r="K72" s="165">
        <v>9965409.3794594593</v>
      </c>
      <c r="L72" s="165">
        <v>4270889.7340540532</v>
      </c>
      <c r="M72" s="50">
        <v>0</v>
      </c>
      <c r="N72" s="50">
        <v>0</v>
      </c>
      <c r="O72" s="50">
        <v>0</v>
      </c>
      <c r="P72" s="51">
        <v>28472598.227027025</v>
      </c>
      <c r="Q72" s="21">
        <f t="shared" si="2"/>
        <v>0</v>
      </c>
      <c r="R72" s="12">
        <f>+SUM(P71:P82)</f>
        <v>73162592.404944181</v>
      </c>
    </row>
    <row r="73" spans="1:18" ht="15.75" hidden="1" customHeight="1" x14ac:dyDescent="0.55000000000000004">
      <c r="A73" s="567"/>
      <c r="B73" s="577"/>
      <c r="C73" s="499"/>
      <c r="D73" s="531"/>
      <c r="E73" s="240"/>
      <c r="F73" s="246" t="s">
        <v>43</v>
      </c>
      <c r="G73" s="207"/>
      <c r="H73" s="23"/>
      <c r="I73" s="23"/>
      <c r="J73" s="23"/>
      <c r="K73" s="23"/>
      <c r="L73" s="23"/>
      <c r="M73" s="23"/>
      <c r="N73" s="23"/>
      <c r="O73" s="23"/>
      <c r="P73" s="51"/>
      <c r="Q73" s="21">
        <f t="shared" si="2"/>
        <v>0</v>
      </c>
      <c r="R73" s="17"/>
    </row>
    <row r="74" spans="1:18" ht="15.75" hidden="1" customHeight="1" thickBot="1" x14ac:dyDescent="0.6">
      <c r="A74" s="567"/>
      <c r="B74" s="577"/>
      <c r="C74" s="499"/>
      <c r="D74" s="531"/>
      <c r="E74" s="240"/>
      <c r="F74" s="246" t="s">
        <v>44</v>
      </c>
      <c r="G74" s="207"/>
      <c r="H74" s="23"/>
      <c r="I74" s="23"/>
      <c r="J74" s="23"/>
      <c r="K74" s="23"/>
      <c r="L74" s="23"/>
      <c r="M74" s="23"/>
      <c r="N74" s="23"/>
      <c r="O74" s="23"/>
      <c r="P74" s="51"/>
      <c r="Q74" s="21">
        <f t="shared" si="2"/>
        <v>0</v>
      </c>
      <c r="R74" s="17"/>
    </row>
    <row r="75" spans="1:18" ht="15.75" customHeight="1" x14ac:dyDescent="0.55000000000000004">
      <c r="A75" s="567"/>
      <c r="B75" s="577"/>
      <c r="C75" s="499"/>
      <c r="D75" s="540" t="s">
        <v>16</v>
      </c>
      <c r="E75" s="241"/>
      <c r="F75" s="247" t="s">
        <v>41</v>
      </c>
      <c r="G75" s="207"/>
      <c r="H75" s="50">
        <v>0</v>
      </c>
      <c r="I75" s="50">
        <v>600957.53513513505</v>
      </c>
      <c r="J75" s="50">
        <v>2083319.4551351354</v>
      </c>
      <c r="K75" s="50">
        <v>3033313.1266767574</v>
      </c>
      <c r="L75" s="50">
        <v>2253318.3226741622</v>
      </c>
      <c r="M75" s="50">
        <v>703035.31667433889</v>
      </c>
      <c r="N75" s="50">
        <v>0</v>
      </c>
      <c r="O75" s="50">
        <v>0</v>
      </c>
      <c r="P75" s="51">
        <v>8673943.7562955283</v>
      </c>
      <c r="Q75" s="21">
        <f t="shared" si="2"/>
        <v>0</v>
      </c>
      <c r="R75" s="17"/>
    </row>
    <row r="76" spans="1:18" ht="15.75" customHeight="1" x14ac:dyDescent="0.55000000000000004">
      <c r="A76" s="567"/>
      <c r="B76" s="577"/>
      <c r="C76" s="499"/>
      <c r="D76" s="531"/>
      <c r="E76" s="240"/>
      <c r="F76" s="246" t="s">
        <v>42</v>
      </c>
      <c r="G76" s="207"/>
      <c r="H76" s="50">
        <v>0</v>
      </c>
      <c r="I76" s="165">
        <v>4680242.1794594591</v>
      </c>
      <c r="J76" s="165">
        <v>10920565.085405404</v>
      </c>
      <c r="K76" s="165">
        <v>10920565.085405404</v>
      </c>
      <c r="L76" s="165">
        <v>4680242.1794594591</v>
      </c>
      <c r="M76" s="50">
        <v>0</v>
      </c>
      <c r="N76" s="50">
        <v>0</v>
      </c>
      <c r="O76" s="50">
        <v>0</v>
      </c>
      <c r="P76" s="51">
        <v>31201614.529729728</v>
      </c>
      <c r="Q76" s="21">
        <f t="shared" si="2"/>
        <v>0</v>
      </c>
      <c r="R76" s="17"/>
    </row>
    <row r="77" spans="1:18" ht="15.75" hidden="1" customHeight="1" x14ac:dyDescent="0.55000000000000004">
      <c r="A77" s="567"/>
      <c r="B77" s="577"/>
      <c r="C77" s="499"/>
      <c r="D77" s="531"/>
      <c r="E77" s="240"/>
      <c r="F77" s="246" t="s">
        <v>43</v>
      </c>
      <c r="G77" s="207"/>
      <c r="H77" s="23"/>
      <c r="I77" s="23"/>
      <c r="J77" s="23"/>
      <c r="K77" s="23"/>
      <c r="L77" s="23"/>
      <c r="M77" s="23"/>
      <c r="N77" s="23"/>
      <c r="O77" s="23"/>
      <c r="P77" s="51"/>
      <c r="Q77" s="21">
        <f t="shared" si="2"/>
        <v>0</v>
      </c>
      <c r="R77" s="17"/>
    </row>
    <row r="78" spans="1:18" ht="15.75" hidden="1" customHeight="1" thickBot="1" x14ac:dyDescent="0.6">
      <c r="A78" s="567"/>
      <c r="B78" s="577"/>
      <c r="C78" s="499"/>
      <c r="D78" s="531"/>
      <c r="E78" s="240"/>
      <c r="F78" s="248" t="s">
        <v>44</v>
      </c>
      <c r="G78" s="207"/>
      <c r="H78" s="23"/>
      <c r="I78" s="23"/>
      <c r="J78" s="23"/>
      <c r="K78" s="23"/>
      <c r="L78" s="23"/>
      <c r="M78" s="23"/>
      <c r="N78" s="23"/>
      <c r="O78" s="23"/>
      <c r="P78" s="51"/>
      <c r="Q78" s="21">
        <f t="shared" si="2"/>
        <v>0</v>
      </c>
      <c r="R78" s="178">
        <f>+SUM(P75:P78)+P83+P84+P95</f>
        <v>47600500.153513134</v>
      </c>
    </row>
    <row r="79" spans="1:18" ht="15.75" hidden="1" customHeight="1" x14ac:dyDescent="0.55000000000000004">
      <c r="A79" s="567"/>
      <c r="B79" s="577"/>
      <c r="C79" s="499"/>
      <c r="D79" s="561" t="s">
        <v>17</v>
      </c>
      <c r="E79" s="242"/>
      <c r="F79" s="247" t="s">
        <v>41</v>
      </c>
      <c r="G79" s="207"/>
      <c r="H79" s="23"/>
      <c r="I79" s="23"/>
      <c r="J79" s="23"/>
      <c r="K79" s="23"/>
      <c r="L79" s="23"/>
      <c r="M79" s="23"/>
      <c r="N79" s="23"/>
      <c r="O79" s="23"/>
      <c r="P79" s="51"/>
      <c r="Q79" s="21">
        <f t="shared" si="2"/>
        <v>0</v>
      </c>
      <c r="R79" s="17"/>
    </row>
    <row r="80" spans="1:18" ht="15.75" customHeight="1" thickBot="1" x14ac:dyDescent="0.6">
      <c r="A80" s="567"/>
      <c r="B80" s="577"/>
      <c r="C80" s="499"/>
      <c r="D80" s="531"/>
      <c r="E80" s="240"/>
      <c r="F80" s="246" t="s">
        <v>42</v>
      </c>
      <c r="G80" s="207"/>
      <c r="H80" s="50">
        <v>0</v>
      </c>
      <c r="I80" s="166">
        <v>722165.38378378376</v>
      </c>
      <c r="J80" s="166">
        <v>1685052.5621621623</v>
      </c>
      <c r="K80" s="166">
        <v>1685052.5621621623</v>
      </c>
      <c r="L80" s="166">
        <v>722165.38378378376</v>
      </c>
      <c r="M80" s="165">
        <v>0</v>
      </c>
      <c r="N80" s="50"/>
      <c r="O80" s="50"/>
      <c r="P80" s="51">
        <f>+SUM(H80:O80)</f>
        <v>4814435.8918918921</v>
      </c>
      <c r="Q80" s="21">
        <f t="shared" si="2"/>
        <v>0</v>
      </c>
      <c r="R80" s="17"/>
    </row>
    <row r="81" spans="1:18" ht="15.75" hidden="1" customHeight="1" x14ac:dyDescent="0.55000000000000004">
      <c r="A81" s="567"/>
      <c r="B81" s="577"/>
      <c r="C81" s="499"/>
      <c r="D81" s="531"/>
      <c r="E81" s="240"/>
      <c r="F81" s="246" t="s">
        <v>43</v>
      </c>
      <c r="G81" s="207"/>
      <c r="H81" s="23"/>
      <c r="I81" s="23"/>
      <c r="J81" s="23"/>
      <c r="K81" s="23"/>
      <c r="L81" s="23"/>
      <c r="M81" s="23"/>
      <c r="N81" s="23"/>
      <c r="O81" s="23"/>
      <c r="P81" s="51"/>
      <c r="Q81" s="21">
        <f t="shared" si="2"/>
        <v>0</v>
      </c>
      <c r="R81" s="17"/>
    </row>
    <row r="82" spans="1:18" ht="15.75" hidden="1" customHeight="1" thickBot="1" x14ac:dyDescent="0.6">
      <c r="A82" s="567"/>
      <c r="B82" s="577"/>
      <c r="C82" s="499"/>
      <c r="D82" s="557"/>
      <c r="E82" s="240"/>
      <c r="F82" s="248" t="s">
        <v>44</v>
      </c>
      <c r="G82" s="208"/>
      <c r="H82" s="23"/>
      <c r="I82" s="23"/>
      <c r="J82" s="23"/>
      <c r="K82" s="23"/>
      <c r="L82" s="23"/>
      <c r="M82" s="23"/>
      <c r="N82" s="23"/>
      <c r="O82" s="23"/>
      <c r="P82" s="51"/>
      <c r="Q82" s="21">
        <f t="shared" si="2"/>
        <v>0</v>
      </c>
      <c r="R82" s="17"/>
    </row>
    <row r="83" spans="1:18" ht="15.75" customHeight="1" x14ac:dyDescent="0.55000000000000004">
      <c r="A83" s="567"/>
      <c r="B83" s="518"/>
      <c r="C83" s="466" t="s">
        <v>50</v>
      </c>
      <c r="D83" s="522" t="s">
        <v>16</v>
      </c>
      <c r="E83" s="241"/>
      <c r="F83" s="247" t="s">
        <v>41</v>
      </c>
      <c r="G83" s="203" t="s">
        <v>446</v>
      </c>
      <c r="H83" s="50">
        <v>0</v>
      </c>
      <c r="I83" s="50">
        <v>30047.876756756756</v>
      </c>
      <c r="J83" s="50">
        <v>104165.97275675676</v>
      </c>
      <c r="K83" s="50">
        <v>151665.65633383783</v>
      </c>
      <c r="L83" s="50">
        <v>112665.91613370813</v>
      </c>
      <c r="M83" s="50">
        <v>35151.765833716941</v>
      </c>
      <c r="N83" s="50">
        <v>0</v>
      </c>
      <c r="O83" s="50">
        <v>0</v>
      </c>
      <c r="P83" s="51">
        <v>433697.18781477644</v>
      </c>
      <c r="Q83" s="21">
        <f t="shared" si="2"/>
        <v>0</v>
      </c>
      <c r="R83" s="17"/>
    </row>
    <row r="84" spans="1:18" ht="15.75" customHeight="1" x14ac:dyDescent="0.55000000000000004">
      <c r="A84" s="567"/>
      <c r="B84" s="518"/>
      <c r="C84" s="554"/>
      <c r="D84" s="523"/>
      <c r="E84" s="240"/>
      <c r="F84" s="246" t="s">
        <v>42</v>
      </c>
      <c r="G84" s="204"/>
      <c r="H84" s="50">
        <v>0</v>
      </c>
      <c r="I84" s="50">
        <v>53424.324324324291</v>
      </c>
      <c r="J84" s="50">
        <v>124656.75675675675</v>
      </c>
      <c r="K84" s="50">
        <v>124656.75675675675</v>
      </c>
      <c r="L84" s="50">
        <v>53424.324324324291</v>
      </c>
      <c r="M84" s="50">
        <v>0</v>
      </c>
      <c r="N84" s="50">
        <v>0</v>
      </c>
      <c r="O84" s="50">
        <v>0</v>
      </c>
      <c r="P84" s="51">
        <v>356162.16216216201</v>
      </c>
      <c r="Q84" s="21">
        <f t="shared" si="2"/>
        <v>0</v>
      </c>
      <c r="R84" s="17"/>
    </row>
    <row r="85" spans="1:18" ht="15.75" hidden="1" customHeight="1" x14ac:dyDescent="0.55000000000000004">
      <c r="A85" s="567"/>
      <c r="B85" s="518"/>
      <c r="C85" s="554"/>
      <c r="D85" s="523"/>
      <c r="E85" s="240"/>
      <c r="F85" s="246" t="s">
        <v>43</v>
      </c>
      <c r="G85" s="204"/>
      <c r="H85" s="23"/>
      <c r="I85" s="23"/>
      <c r="J85" s="23"/>
      <c r="K85" s="23"/>
      <c r="L85" s="23"/>
      <c r="M85" s="23"/>
      <c r="N85" s="23"/>
      <c r="O85" s="23"/>
      <c r="P85" s="51"/>
      <c r="Q85" s="21">
        <f t="shared" si="2"/>
        <v>0</v>
      </c>
      <c r="R85" s="17"/>
    </row>
    <row r="86" spans="1:18" ht="15.75" hidden="1" customHeight="1" thickBot="1" x14ac:dyDescent="0.6">
      <c r="A86" s="567"/>
      <c r="B86" s="518"/>
      <c r="C86" s="554"/>
      <c r="D86" s="523"/>
      <c r="E86" s="240"/>
      <c r="F86" s="246" t="s">
        <v>44</v>
      </c>
      <c r="G86" s="204"/>
      <c r="H86" s="23"/>
      <c r="I86" s="23"/>
      <c r="J86" s="23"/>
      <c r="K86" s="23"/>
      <c r="L86" s="23"/>
      <c r="M86" s="23"/>
      <c r="N86" s="23"/>
      <c r="O86" s="23"/>
      <c r="P86" s="51"/>
      <c r="Q86" s="21">
        <f t="shared" si="2"/>
        <v>0</v>
      </c>
      <c r="R86" s="17"/>
    </row>
    <row r="87" spans="1:18" ht="15.75" hidden="1" customHeight="1" x14ac:dyDescent="0.55000000000000004">
      <c r="A87" s="567"/>
      <c r="B87" s="518"/>
      <c r="C87" s="554"/>
      <c r="D87" s="524" t="s">
        <v>17</v>
      </c>
      <c r="E87" s="242"/>
      <c r="F87" s="247" t="s">
        <v>41</v>
      </c>
      <c r="G87" s="204"/>
      <c r="H87" s="23"/>
      <c r="I87" s="23"/>
      <c r="J87" s="23"/>
      <c r="K87" s="23"/>
      <c r="L87" s="23"/>
      <c r="M87" s="23"/>
      <c r="N87" s="23"/>
      <c r="O87" s="23"/>
      <c r="P87" s="51"/>
      <c r="Q87" s="21">
        <f t="shared" si="2"/>
        <v>0</v>
      </c>
      <c r="R87" s="17"/>
    </row>
    <row r="88" spans="1:18" ht="15.75" customHeight="1" x14ac:dyDescent="0.55000000000000004">
      <c r="A88" s="567"/>
      <c r="B88" s="518"/>
      <c r="C88" s="554"/>
      <c r="D88" s="523"/>
      <c r="E88" s="240"/>
      <c r="F88" s="246" t="s">
        <v>42</v>
      </c>
      <c r="G88" s="204"/>
      <c r="H88" s="50">
        <v>0</v>
      </c>
      <c r="I88" s="50">
        <v>186985.13513513515</v>
      </c>
      <c r="J88" s="50">
        <v>436298.6486486487</v>
      </c>
      <c r="K88" s="50">
        <v>436298.6486486487</v>
      </c>
      <c r="L88" s="50">
        <v>186985.13513513515</v>
      </c>
      <c r="M88" s="50">
        <v>0</v>
      </c>
      <c r="N88" s="50">
        <v>0</v>
      </c>
      <c r="O88" s="50">
        <v>0</v>
      </c>
      <c r="P88" s="51">
        <v>1246567.5675675678</v>
      </c>
      <c r="Q88" s="21">
        <f t="shared" si="2"/>
        <v>0</v>
      </c>
      <c r="R88" s="17"/>
    </row>
    <row r="89" spans="1:18" ht="15.75" hidden="1" customHeight="1" x14ac:dyDescent="0.55000000000000004">
      <c r="A89" s="567"/>
      <c r="B89" s="518"/>
      <c r="C89" s="554"/>
      <c r="D89" s="523"/>
      <c r="E89" s="240"/>
      <c r="F89" s="246" t="s">
        <v>43</v>
      </c>
      <c r="G89" s="204"/>
      <c r="H89" s="23"/>
      <c r="I89" s="23"/>
      <c r="J89" s="23"/>
      <c r="K89" s="23"/>
      <c r="L89" s="23"/>
      <c r="M89" s="23"/>
      <c r="N89" s="23"/>
      <c r="O89" s="23"/>
      <c r="P89" s="51"/>
      <c r="Q89" s="21">
        <f t="shared" si="2"/>
        <v>0</v>
      </c>
      <c r="R89" s="17"/>
    </row>
    <row r="90" spans="1:18" ht="15.75" hidden="1" customHeight="1" thickBot="1" x14ac:dyDescent="0.6">
      <c r="A90" s="567"/>
      <c r="B90" s="578"/>
      <c r="C90" s="554"/>
      <c r="D90" s="596"/>
      <c r="E90" s="240"/>
      <c r="F90" s="248" t="s">
        <v>44</v>
      </c>
      <c r="G90" s="205"/>
      <c r="H90" s="23"/>
      <c r="I90" s="23"/>
      <c r="J90" s="23"/>
      <c r="K90" s="23"/>
      <c r="L90" s="23"/>
      <c r="M90" s="23"/>
      <c r="N90" s="23"/>
      <c r="O90" s="23"/>
      <c r="P90" s="51"/>
      <c r="Q90" s="21">
        <f t="shared" si="2"/>
        <v>0</v>
      </c>
      <c r="R90" s="17"/>
    </row>
    <row r="91" spans="1:18" ht="15.75" hidden="1" customHeight="1" x14ac:dyDescent="0.55000000000000004">
      <c r="A91" s="567"/>
      <c r="B91" s="517" t="s">
        <v>51</v>
      </c>
      <c r="C91" s="466" t="s">
        <v>52</v>
      </c>
      <c r="D91" s="575" t="s">
        <v>14</v>
      </c>
      <c r="E91" s="241"/>
      <c r="F91" s="247" t="s">
        <v>41</v>
      </c>
      <c r="G91" s="206" t="s">
        <v>447</v>
      </c>
      <c r="H91" s="23"/>
      <c r="I91" s="23"/>
      <c r="J91" s="23"/>
      <c r="K91" s="23"/>
      <c r="L91" s="23"/>
      <c r="M91" s="23"/>
      <c r="N91" s="23"/>
      <c r="O91" s="23"/>
      <c r="P91" s="51"/>
      <c r="Q91" s="21">
        <f t="shared" si="2"/>
        <v>0</v>
      </c>
      <c r="R91" s="17"/>
    </row>
    <row r="92" spans="1:18" ht="15.75" customHeight="1" thickBot="1" x14ac:dyDescent="0.6">
      <c r="A92" s="567"/>
      <c r="B92" s="518"/>
      <c r="C92" s="466"/>
      <c r="D92" s="523"/>
      <c r="E92" s="261" t="s">
        <v>469</v>
      </c>
      <c r="F92" s="246" t="s">
        <v>42</v>
      </c>
      <c r="G92" s="207"/>
      <c r="H92" s="50">
        <v>0</v>
      </c>
      <c r="I92" s="50">
        <v>3491959.4594594585</v>
      </c>
      <c r="J92" s="50">
        <v>3491959.4594594585</v>
      </c>
      <c r="K92" s="50">
        <v>3491959.4594594585</v>
      </c>
      <c r="L92" s="50">
        <v>3491959.4594594585</v>
      </c>
      <c r="M92" s="50">
        <v>0</v>
      </c>
      <c r="N92" s="50">
        <v>0</v>
      </c>
      <c r="O92" s="50">
        <v>0</v>
      </c>
      <c r="P92" s="51">
        <v>13967837.837837834</v>
      </c>
      <c r="Q92" s="21">
        <f t="shared" si="2"/>
        <v>0</v>
      </c>
      <c r="R92" s="17"/>
    </row>
    <row r="93" spans="1:18" ht="15.75" hidden="1" customHeight="1" x14ac:dyDescent="0.55000000000000004">
      <c r="A93" s="567"/>
      <c r="B93" s="518"/>
      <c r="C93" s="466"/>
      <c r="D93" s="523"/>
      <c r="E93" s="240"/>
      <c r="F93" s="246" t="s">
        <v>43</v>
      </c>
      <c r="G93" s="207"/>
      <c r="H93" s="23"/>
      <c r="I93" s="23"/>
      <c r="J93" s="23"/>
      <c r="K93" s="23"/>
      <c r="L93" s="23"/>
      <c r="M93" s="23"/>
      <c r="N93" s="23"/>
      <c r="O93" s="23"/>
      <c r="P93" s="51"/>
      <c r="Q93" s="21">
        <f t="shared" si="2"/>
        <v>0</v>
      </c>
      <c r="R93" s="17"/>
    </row>
    <row r="94" spans="1:18" ht="15.75" hidden="1" customHeight="1" thickBot="1" x14ac:dyDescent="0.6">
      <c r="A94" s="567"/>
      <c r="B94" s="518"/>
      <c r="C94" s="466"/>
      <c r="D94" s="523"/>
      <c r="E94" s="240"/>
      <c r="F94" s="246" t="s">
        <v>44</v>
      </c>
      <c r="G94" s="207"/>
      <c r="H94" s="23"/>
      <c r="I94" s="23"/>
      <c r="J94" s="23"/>
      <c r="K94" s="23"/>
      <c r="L94" s="23"/>
      <c r="M94" s="23"/>
      <c r="N94" s="23"/>
      <c r="O94" s="23"/>
      <c r="P94" s="51"/>
      <c r="Q94" s="21">
        <f t="shared" si="2"/>
        <v>0</v>
      </c>
      <c r="R94" s="17"/>
    </row>
    <row r="95" spans="1:18" ht="15.75" customHeight="1" thickBot="1" x14ac:dyDescent="0.6">
      <c r="A95" s="567"/>
      <c r="B95" s="518"/>
      <c r="C95" s="466"/>
      <c r="D95" s="522" t="s">
        <v>16</v>
      </c>
      <c r="E95" s="241"/>
      <c r="F95" s="247" t="s">
        <v>41</v>
      </c>
      <c r="G95" s="207"/>
      <c r="H95" s="50">
        <v>0</v>
      </c>
      <c r="I95" s="165">
        <v>800560.24345945928</v>
      </c>
      <c r="J95" s="165">
        <v>1665165.3063956758</v>
      </c>
      <c r="K95" s="165">
        <v>1731771.9186515028</v>
      </c>
      <c r="L95" s="165">
        <v>1801042.7953975629</v>
      </c>
      <c r="M95" s="165">
        <v>936542.25360673282</v>
      </c>
      <c r="N95" s="50">
        <v>0</v>
      </c>
      <c r="O95" s="50">
        <v>0</v>
      </c>
      <c r="P95" s="51">
        <v>6935082.5175109338</v>
      </c>
      <c r="Q95" s="21">
        <f t="shared" si="2"/>
        <v>0</v>
      </c>
    </row>
    <row r="96" spans="1:18" ht="15.75" hidden="1" customHeight="1" x14ac:dyDescent="0.55000000000000004">
      <c r="A96" s="567"/>
      <c r="B96" s="518"/>
      <c r="C96" s="466"/>
      <c r="D96" s="523"/>
      <c r="E96" s="240"/>
      <c r="F96" s="246" t="s">
        <v>42</v>
      </c>
      <c r="G96" s="207"/>
      <c r="H96" s="50"/>
      <c r="I96" s="50"/>
      <c r="J96" s="50"/>
      <c r="K96" s="50"/>
      <c r="L96" s="50"/>
      <c r="M96" s="50"/>
      <c r="N96" s="50"/>
      <c r="O96" s="50"/>
      <c r="P96" s="51"/>
      <c r="Q96" s="21">
        <f t="shared" si="2"/>
        <v>0</v>
      </c>
      <c r="R96" s="12">
        <f>+SUM(P91:P102)</f>
        <v>26604226.943706427</v>
      </c>
    </row>
    <row r="97" spans="1:18" ht="15.75" hidden="1" customHeight="1" x14ac:dyDescent="0.55000000000000004">
      <c r="A97" s="567"/>
      <c r="B97" s="518"/>
      <c r="C97" s="466"/>
      <c r="D97" s="523"/>
      <c r="E97" s="240"/>
      <c r="F97" s="246" t="s">
        <v>43</v>
      </c>
      <c r="G97" s="207"/>
      <c r="H97" s="23"/>
      <c r="I97" s="23"/>
      <c r="J97" s="23"/>
      <c r="K97" s="23"/>
      <c r="L97" s="23"/>
      <c r="M97" s="23"/>
      <c r="N97" s="23"/>
      <c r="O97" s="23"/>
      <c r="P97" s="51"/>
      <c r="Q97" s="21">
        <f t="shared" si="2"/>
        <v>0</v>
      </c>
    </row>
    <row r="98" spans="1:18" ht="15.75" hidden="1" customHeight="1" thickBot="1" x14ac:dyDescent="0.6">
      <c r="A98" s="567"/>
      <c r="B98" s="518"/>
      <c r="C98" s="466"/>
      <c r="D98" s="523"/>
      <c r="E98" s="240"/>
      <c r="F98" s="246" t="s">
        <v>44</v>
      </c>
      <c r="G98" s="207"/>
      <c r="H98" s="23"/>
      <c r="I98" s="23"/>
      <c r="J98" s="23"/>
      <c r="K98" s="23"/>
      <c r="L98" s="23"/>
      <c r="M98" s="23"/>
      <c r="N98" s="23"/>
      <c r="O98" s="23"/>
      <c r="P98" s="51"/>
      <c r="Q98" s="21">
        <f t="shared" si="2"/>
        <v>0</v>
      </c>
      <c r="R98" s="17">
        <f>SUM(P91:P102)</f>
        <v>26604226.943706427</v>
      </c>
    </row>
    <row r="99" spans="1:18" ht="15.75" customHeight="1" x14ac:dyDescent="0.55000000000000004">
      <c r="A99" s="567"/>
      <c r="B99" s="518"/>
      <c r="C99" s="466"/>
      <c r="D99" s="524" t="s">
        <v>17</v>
      </c>
      <c r="E99" s="242"/>
      <c r="F99" s="247" t="s">
        <v>41</v>
      </c>
      <c r="G99" s="207"/>
      <c r="H99" s="50">
        <v>0</v>
      </c>
      <c r="I99" s="165">
        <v>197453.29816216216</v>
      </c>
      <c r="J99" s="165">
        <v>410702.86017729738</v>
      </c>
      <c r="K99" s="165">
        <v>427130.97458438925</v>
      </c>
      <c r="L99" s="165">
        <v>444216.21356776491</v>
      </c>
      <c r="M99" s="165">
        <v>230992.43105523774</v>
      </c>
      <c r="N99" s="50">
        <v>0</v>
      </c>
      <c r="O99" s="50">
        <v>0</v>
      </c>
      <c r="P99" s="51">
        <v>1710495.7775468514</v>
      </c>
      <c r="Q99" s="21">
        <f t="shared" si="2"/>
        <v>0</v>
      </c>
    </row>
    <row r="100" spans="1:18" ht="15.75" customHeight="1" thickBot="1" x14ac:dyDescent="0.6">
      <c r="A100" s="567"/>
      <c r="B100" s="518"/>
      <c r="C100" s="466"/>
      <c r="D100" s="523"/>
      <c r="E100" s="245"/>
      <c r="F100" s="246" t="s">
        <v>42</v>
      </c>
      <c r="G100" s="207"/>
      <c r="H100" s="50">
        <v>0</v>
      </c>
      <c r="I100" s="50">
        <v>997702.70270270237</v>
      </c>
      <c r="J100" s="50">
        <v>997702.70270270237</v>
      </c>
      <c r="K100" s="50">
        <v>997702.70270270237</v>
      </c>
      <c r="L100" s="50">
        <v>997702.70270270237</v>
      </c>
      <c r="M100" s="50">
        <v>0</v>
      </c>
      <c r="N100" s="50">
        <v>0</v>
      </c>
      <c r="O100" s="50">
        <v>0</v>
      </c>
      <c r="P100" s="51">
        <v>3990810.8108108095</v>
      </c>
      <c r="Q100" s="21">
        <f t="shared" si="2"/>
        <v>0</v>
      </c>
    </row>
    <row r="101" spans="1:18" ht="15.75" hidden="1" customHeight="1" x14ac:dyDescent="0.55000000000000004">
      <c r="A101" s="567"/>
      <c r="B101" s="518"/>
      <c r="C101" s="466"/>
      <c r="D101" s="525"/>
      <c r="E101" s="183"/>
      <c r="F101" s="53" t="s">
        <v>43</v>
      </c>
      <c r="G101" s="207"/>
      <c r="H101" s="23"/>
      <c r="I101" s="23"/>
      <c r="J101" s="23"/>
      <c r="K101" s="23"/>
      <c r="L101" s="23"/>
      <c r="M101" s="23"/>
      <c r="N101" s="23"/>
      <c r="O101" s="23"/>
      <c r="P101" s="35"/>
      <c r="Q101" s="21">
        <f t="shared" si="2"/>
        <v>0</v>
      </c>
    </row>
    <row r="102" spans="1:18" ht="15.75" hidden="1" customHeight="1" thickBot="1" x14ac:dyDescent="0.6">
      <c r="A102" s="567"/>
      <c r="B102" s="518"/>
      <c r="C102" s="553"/>
      <c r="D102" s="525"/>
      <c r="E102" s="183"/>
      <c r="F102" s="53" t="s">
        <v>44</v>
      </c>
      <c r="G102" s="207"/>
      <c r="H102" s="28"/>
      <c r="I102" s="28"/>
      <c r="J102" s="28"/>
      <c r="K102" s="28"/>
      <c r="L102" s="28"/>
      <c r="M102" s="28"/>
      <c r="N102" s="28"/>
      <c r="O102" s="28"/>
      <c r="P102" s="46"/>
      <c r="Q102" s="21">
        <f t="shared" si="2"/>
        <v>0</v>
      </c>
    </row>
    <row r="103" spans="1:18" ht="14.7" thickBot="1" x14ac:dyDescent="0.6">
      <c r="A103" s="568"/>
      <c r="B103" s="519" t="s">
        <v>53</v>
      </c>
      <c r="C103" s="520"/>
      <c r="D103" s="520"/>
      <c r="E103" s="520"/>
      <c r="F103" s="521"/>
      <c r="G103" s="268"/>
      <c r="H103" s="269">
        <f t="shared" ref="H103:P103" si="4">+SUM(H71:H102)</f>
        <v>0</v>
      </c>
      <c r="I103" s="269">
        <f t="shared" si="4"/>
        <v>16032387.872432431</v>
      </c>
      <c r="J103" s="269">
        <f t="shared" si="4"/>
        <v>31884998.189059455</v>
      </c>
      <c r="K103" s="269">
        <f t="shared" si="4"/>
        <v>32965526.270841073</v>
      </c>
      <c r="L103" s="269">
        <f t="shared" si="4"/>
        <v>19014612.166692108</v>
      </c>
      <c r="M103" s="269">
        <f t="shared" si="4"/>
        <v>1905721.7671700264</v>
      </c>
      <c r="N103" s="269">
        <f t="shared" si="4"/>
        <v>0</v>
      </c>
      <c r="O103" s="269">
        <f t="shared" si="4"/>
        <v>0</v>
      </c>
      <c r="P103" s="270">
        <f t="shared" si="4"/>
        <v>101803246.2661951</v>
      </c>
      <c r="Q103" s="21">
        <f t="shared" si="2"/>
        <v>0</v>
      </c>
      <c r="R103" s="12">
        <f>+SUM(H103:O103)</f>
        <v>101803246.26619509</v>
      </c>
    </row>
    <row r="104" spans="1:18" ht="105" hidden="1" customHeight="1" x14ac:dyDescent="0.55000000000000004">
      <c r="A104" s="579" t="s">
        <v>408</v>
      </c>
      <c r="B104" s="595" t="s">
        <v>55</v>
      </c>
      <c r="C104" s="551" t="s">
        <v>465</v>
      </c>
      <c r="D104" s="532" t="s">
        <v>16</v>
      </c>
      <c r="E104" s="186"/>
      <c r="F104" s="53" t="s">
        <v>41</v>
      </c>
      <c r="G104" s="267" t="s">
        <v>449</v>
      </c>
      <c r="H104" s="30"/>
      <c r="I104" s="30"/>
      <c r="J104" s="30"/>
      <c r="K104" s="30"/>
      <c r="L104" s="30"/>
      <c r="M104" s="30"/>
      <c r="N104" s="30"/>
      <c r="O104" s="30"/>
      <c r="P104" s="130"/>
      <c r="Q104" s="21"/>
      <c r="R104" s="12"/>
    </row>
    <row r="105" spans="1:18" ht="14.4" hidden="1" x14ac:dyDescent="0.55000000000000004">
      <c r="A105" s="580"/>
      <c r="B105" s="470"/>
      <c r="C105" s="552"/>
      <c r="D105" s="495"/>
      <c r="E105" s="183"/>
      <c r="F105" s="53" t="s">
        <v>42</v>
      </c>
      <c r="G105" s="212"/>
      <c r="H105" s="23"/>
      <c r="I105" s="23"/>
      <c r="J105" s="23"/>
      <c r="K105" s="23"/>
      <c r="L105" s="23"/>
      <c r="M105" s="23"/>
      <c r="N105" s="23"/>
      <c r="O105" s="23"/>
      <c r="P105" s="35"/>
      <c r="Q105" s="21"/>
      <c r="R105" s="12"/>
    </row>
    <row r="106" spans="1:18" ht="33.75" customHeight="1" x14ac:dyDescent="0.55000000000000004">
      <c r="A106" s="580"/>
      <c r="B106" s="470"/>
      <c r="C106" s="552"/>
      <c r="D106" s="531"/>
      <c r="E106" s="244"/>
      <c r="F106" s="53" t="s">
        <v>43</v>
      </c>
      <c r="G106" s="212"/>
      <c r="H106" s="60">
        <v>176305.62162162163</v>
      </c>
      <c r="I106" s="60">
        <v>286704.99632432428</v>
      </c>
      <c r="J106" s="60">
        <v>800822.41079351341</v>
      </c>
      <c r="K106" s="60">
        <v>1005774.8167763026</v>
      </c>
      <c r="L106" s="60">
        <v>935365.26148425357</v>
      </c>
      <c r="M106" s="60">
        <v>466569.1313286926</v>
      </c>
      <c r="N106" s="60">
        <v>17433.907414951002</v>
      </c>
      <c r="O106" s="60">
        <v>0</v>
      </c>
      <c r="P106" s="127">
        <v>3688976.1457436597</v>
      </c>
      <c r="Q106" s="21"/>
      <c r="R106" s="12"/>
    </row>
    <row r="107" spans="1:18" ht="14.7" hidden="1" thickBot="1" x14ac:dyDescent="0.6">
      <c r="A107" s="580"/>
      <c r="B107" s="470"/>
      <c r="C107" s="552"/>
      <c r="D107" s="531"/>
      <c r="E107" s="240"/>
      <c r="F107" s="54" t="s">
        <v>44</v>
      </c>
      <c r="G107" s="213"/>
      <c r="H107" s="23"/>
      <c r="I107" s="23"/>
      <c r="J107" s="23"/>
      <c r="K107" s="23"/>
      <c r="L107" s="23"/>
      <c r="M107" s="23"/>
      <c r="N107" s="23"/>
      <c r="O107" s="23"/>
      <c r="P107" s="35"/>
      <c r="Q107" s="21"/>
      <c r="R107" s="12"/>
    </row>
    <row r="108" spans="1:18" ht="15.75" hidden="1" customHeight="1" x14ac:dyDescent="0.55000000000000004">
      <c r="A108" s="580"/>
      <c r="B108" s="470"/>
      <c r="C108" s="569" t="s">
        <v>466</v>
      </c>
      <c r="D108" s="572" t="s">
        <v>16</v>
      </c>
      <c r="E108" s="239"/>
      <c r="F108" s="52" t="s">
        <v>41</v>
      </c>
      <c r="G108" s="209" t="s">
        <v>448</v>
      </c>
      <c r="H108" s="31"/>
      <c r="I108" s="32"/>
      <c r="J108" s="32"/>
      <c r="K108" s="32"/>
      <c r="L108" s="32"/>
      <c r="M108" s="32"/>
      <c r="N108" s="32"/>
      <c r="O108" s="32"/>
      <c r="P108" s="33"/>
      <c r="Q108" s="21">
        <f t="shared" si="2"/>
        <v>0</v>
      </c>
      <c r="R108" s="12"/>
    </row>
    <row r="109" spans="1:18" ht="15.75" hidden="1" customHeight="1" x14ac:dyDescent="0.55000000000000004">
      <c r="A109" s="580"/>
      <c r="B109" s="470"/>
      <c r="C109" s="570"/>
      <c r="D109" s="573"/>
      <c r="E109" s="240"/>
      <c r="F109" s="53" t="s">
        <v>42</v>
      </c>
      <c r="G109" s="210"/>
      <c r="H109" s="27"/>
      <c r="I109" s="28"/>
      <c r="J109" s="28"/>
      <c r="K109" s="28"/>
      <c r="L109" s="28"/>
      <c r="M109" s="28"/>
      <c r="N109" s="28"/>
      <c r="O109" s="28"/>
      <c r="P109" s="46"/>
      <c r="Q109" s="21">
        <f t="shared" si="2"/>
        <v>0</v>
      </c>
      <c r="R109" s="12"/>
    </row>
    <row r="110" spans="1:18" ht="44.25" customHeight="1" thickBot="1" x14ac:dyDescent="0.6">
      <c r="A110" s="580"/>
      <c r="B110" s="470"/>
      <c r="C110" s="570"/>
      <c r="D110" s="573"/>
      <c r="E110" s="240"/>
      <c r="F110" s="53" t="s">
        <v>43</v>
      </c>
      <c r="G110" s="210"/>
      <c r="H110" s="60">
        <v>0</v>
      </c>
      <c r="I110" s="60">
        <v>224006.55567567563</v>
      </c>
      <c r="J110" s="60">
        <v>229134.72664216219</v>
      </c>
      <c r="K110" s="60">
        <v>238300.11570784866</v>
      </c>
      <c r="L110" s="60">
        <v>226450.26763925448</v>
      </c>
      <c r="M110" s="60">
        <v>143138.67469418168</v>
      </c>
      <c r="N110" s="60">
        <v>52159.40463330238</v>
      </c>
      <c r="O110" s="60">
        <v>0</v>
      </c>
      <c r="P110" s="127">
        <v>1113189.7449924252</v>
      </c>
      <c r="Q110" s="21">
        <f t="shared" si="2"/>
        <v>0</v>
      </c>
      <c r="R110" s="12"/>
    </row>
    <row r="111" spans="1:18" ht="15.75" hidden="1" customHeight="1" thickBot="1" x14ac:dyDescent="0.6">
      <c r="A111" s="580"/>
      <c r="B111" s="470"/>
      <c r="C111" s="571"/>
      <c r="D111" s="574"/>
      <c r="E111" s="240"/>
      <c r="F111" s="54" t="s">
        <v>44</v>
      </c>
      <c r="G111" s="211"/>
      <c r="H111" s="23"/>
      <c r="I111" s="23"/>
      <c r="J111" s="23"/>
      <c r="K111" s="23"/>
      <c r="L111" s="23"/>
      <c r="M111" s="23"/>
      <c r="N111" s="23"/>
      <c r="O111" s="23"/>
      <c r="P111" s="35"/>
      <c r="Q111" s="21">
        <f t="shared" ref="Q111:Q152" si="5">+SUM(H111:O111)-P111</f>
        <v>0</v>
      </c>
      <c r="R111" s="12">
        <f>SUM(P108:P111)</f>
        <v>1113189.7449924252</v>
      </c>
    </row>
    <row r="112" spans="1:18" ht="28.5" customHeight="1" thickBot="1" x14ac:dyDescent="0.6">
      <c r="A112" s="580"/>
      <c r="B112" s="470"/>
      <c r="C112" s="538" t="s">
        <v>438</v>
      </c>
      <c r="D112" s="563" t="s">
        <v>16</v>
      </c>
      <c r="E112" s="241"/>
      <c r="F112" s="167" t="s">
        <v>41</v>
      </c>
      <c r="G112" s="214" t="s">
        <v>450</v>
      </c>
      <c r="H112" s="60">
        <v>0</v>
      </c>
      <c r="I112" s="60">
        <v>0</v>
      </c>
      <c r="J112" s="60">
        <v>67499.550346378383</v>
      </c>
      <c r="K112" s="60">
        <v>70199.532360233512</v>
      </c>
      <c r="L112" s="60">
        <v>73007.513654642869</v>
      </c>
      <c r="M112" s="60">
        <v>75927.814200828594</v>
      </c>
      <c r="N112" s="60">
        <v>0</v>
      </c>
      <c r="O112" s="60">
        <v>0</v>
      </c>
      <c r="P112" s="60">
        <v>286634.41056208336</v>
      </c>
      <c r="Q112" s="21">
        <f t="shared" si="5"/>
        <v>0</v>
      </c>
    </row>
    <row r="113" spans="1:18" ht="15.75" hidden="1" customHeight="1" x14ac:dyDescent="0.55000000000000004">
      <c r="A113" s="580"/>
      <c r="B113" s="235"/>
      <c r="C113" s="539"/>
      <c r="D113" s="582"/>
      <c r="E113" s="240"/>
      <c r="F113" s="169" t="s">
        <v>42</v>
      </c>
      <c r="G113" s="215"/>
      <c r="H113" s="60"/>
      <c r="I113" s="60"/>
      <c r="J113" s="60"/>
      <c r="K113" s="60"/>
      <c r="L113" s="60"/>
      <c r="M113" s="60"/>
      <c r="N113" s="60"/>
      <c r="O113" s="60"/>
      <c r="P113" s="60"/>
      <c r="Q113" s="21">
        <f t="shared" si="5"/>
        <v>0</v>
      </c>
      <c r="R113" s="12">
        <f>+SUM(P108:P118)</f>
        <v>1653289.3372884672</v>
      </c>
    </row>
    <row r="114" spans="1:18" ht="15.75" hidden="1" customHeight="1" x14ac:dyDescent="0.55000000000000004">
      <c r="A114" s="580"/>
      <c r="B114" s="235"/>
      <c r="C114" s="539"/>
      <c r="D114" s="582"/>
      <c r="E114" s="240"/>
      <c r="F114" s="169" t="s">
        <v>43</v>
      </c>
      <c r="G114" s="215"/>
      <c r="H114" s="60"/>
      <c r="I114" s="60"/>
      <c r="J114" s="60"/>
      <c r="K114" s="60"/>
      <c r="L114" s="60"/>
      <c r="M114" s="60"/>
      <c r="N114" s="60"/>
      <c r="O114" s="60"/>
      <c r="P114" s="60"/>
      <c r="Q114" s="21">
        <f t="shared" si="5"/>
        <v>0</v>
      </c>
    </row>
    <row r="115" spans="1:18" ht="15.75" hidden="1" customHeight="1" thickBot="1" x14ac:dyDescent="0.6">
      <c r="A115" s="580"/>
      <c r="B115" s="235"/>
      <c r="C115" s="539"/>
      <c r="D115" s="582"/>
      <c r="E115" s="240"/>
      <c r="F115" s="170" t="s">
        <v>44</v>
      </c>
      <c r="G115" s="216"/>
      <c r="H115" s="60"/>
      <c r="I115" s="60"/>
      <c r="J115" s="60"/>
      <c r="K115" s="60"/>
      <c r="L115" s="60"/>
      <c r="M115" s="60"/>
      <c r="N115" s="60"/>
      <c r="O115" s="60"/>
      <c r="P115" s="60"/>
      <c r="Q115" s="21">
        <f t="shared" si="5"/>
        <v>0</v>
      </c>
    </row>
    <row r="116" spans="1:18" ht="15.75" customHeight="1" x14ac:dyDescent="0.55000000000000004">
      <c r="A116" s="580"/>
      <c r="B116" s="561" t="s">
        <v>56</v>
      </c>
      <c r="C116" s="466" t="s">
        <v>57</v>
      </c>
      <c r="D116" s="563" t="s">
        <v>16</v>
      </c>
      <c r="E116" s="241"/>
      <c r="F116" s="52" t="s">
        <v>41</v>
      </c>
      <c r="G116" s="192" t="s">
        <v>451</v>
      </c>
      <c r="H116" s="60">
        <v>0</v>
      </c>
      <c r="I116" s="60">
        <v>102645.30162162162</v>
      </c>
      <c r="J116" s="60">
        <v>0</v>
      </c>
      <c r="K116" s="60">
        <v>0</v>
      </c>
      <c r="L116" s="60">
        <v>0</v>
      </c>
      <c r="M116" s="60">
        <v>0</v>
      </c>
      <c r="N116" s="60">
        <v>0</v>
      </c>
      <c r="O116" s="60">
        <v>99906.963308535545</v>
      </c>
      <c r="P116" s="127">
        <v>202552.26493015717</v>
      </c>
      <c r="Q116" s="21">
        <f t="shared" si="5"/>
        <v>0</v>
      </c>
      <c r="R116" s="12">
        <f>SUM(P107:P123)</f>
        <v>2851796.4865089329</v>
      </c>
    </row>
    <row r="117" spans="1:18" ht="15.75" hidden="1" customHeight="1" x14ac:dyDescent="0.55000000000000004">
      <c r="A117" s="580"/>
      <c r="B117" s="531"/>
      <c r="C117" s="554"/>
      <c r="D117" s="523"/>
      <c r="E117" s="240"/>
      <c r="F117" s="53" t="s">
        <v>42</v>
      </c>
      <c r="G117" s="193"/>
      <c r="H117" s="23"/>
      <c r="I117" s="23"/>
      <c r="J117" s="23"/>
      <c r="K117" s="23"/>
      <c r="L117" s="23"/>
      <c r="M117" s="23"/>
      <c r="N117" s="23"/>
      <c r="O117" s="23"/>
      <c r="P117" s="35"/>
      <c r="Q117" s="21">
        <f t="shared" si="5"/>
        <v>0</v>
      </c>
    </row>
    <row r="118" spans="1:18" ht="15.75" customHeight="1" thickBot="1" x14ac:dyDescent="0.6">
      <c r="A118" s="580"/>
      <c r="B118" s="531"/>
      <c r="C118" s="554"/>
      <c r="D118" s="523"/>
      <c r="E118" s="240"/>
      <c r="F118" s="53" t="s">
        <v>43</v>
      </c>
      <c r="G118" s="193"/>
      <c r="H118" s="60">
        <v>0</v>
      </c>
      <c r="I118" s="60">
        <v>5527.0547027027023</v>
      </c>
      <c r="J118" s="60">
        <v>5748.1368908108125</v>
      </c>
      <c r="K118" s="60">
        <v>9394.098004410811</v>
      </c>
      <c r="L118" s="60">
        <v>6217.1848611009755</v>
      </c>
      <c r="M118" s="60">
        <v>6465.872255545014</v>
      </c>
      <c r="N118" s="60">
        <v>10567.082657633566</v>
      </c>
      <c r="O118" s="60">
        <v>6993.4874315974885</v>
      </c>
      <c r="P118" s="127">
        <v>50912.916803801374</v>
      </c>
      <c r="Q118" s="21">
        <f t="shared" si="5"/>
        <v>0</v>
      </c>
    </row>
    <row r="119" spans="1:18" ht="15.75" hidden="1" customHeight="1" thickBot="1" x14ac:dyDescent="0.6">
      <c r="A119" s="580"/>
      <c r="B119" s="531"/>
      <c r="C119" s="554"/>
      <c r="D119" s="523"/>
      <c r="E119" s="240"/>
      <c r="F119" s="54" t="s">
        <v>44</v>
      </c>
      <c r="G119" s="193"/>
      <c r="H119" s="23"/>
      <c r="I119" s="23"/>
      <c r="J119" s="23"/>
      <c r="K119" s="23"/>
      <c r="L119" s="23"/>
      <c r="M119" s="23"/>
      <c r="N119" s="23"/>
      <c r="O119" s="23"/>
      <c r="P119" s="35"/>
      <c r="Q119" s="21">
        <f t="shared" si="5"/>
        <v>0</v>
      </c>
    </row>
    <row r="120" spans="1:18" ht="15.75" customHeight="1" x14ac:dyDescent="0.55000000000000004">
      <c r="A120" s="580"/>
      <c r="B120" s="531"/>
      <c r="C120" s="554"/>
      <c r="D120" s="529" t="s">
        <v>17</v>
      </c>
      <c r="E120" s="241"/>
      <c r="F120" s="52" t="s">
        <v>41</v>
      </c>
      <c r="G120" s="193"/>
      <c r="H120" s="25">
        <v>43832.432432432433</v>
      </c>
      <c r="I120" s="25">
        <v>467606.37405405403</v>
      </c>
      <c r="J120" s="25">
        <v>0</v>
      </c>
      <c r="K120" s="25">
        <v>0</v>
      </c>
      <c r="L120" s="25">
        <v>0</v>
      </c>
      <c r="M120" s="25">
        <v>0</v>
      </c>
      <c r="N120" s="25">
        <v>0</v>
      </c>
      <c r="O120" s="25">
        <v>455131.72173888411</v>
      </c>
      <c r="P120" s="128">
        <v>966570.52822537057</v>
      </c>
      <c r="Q120" s="21">
        <f t="shared" si="5"/>
        <v>0</v>
      </c>
    </row>
    <row r="121" spans="1:18" ht="15.75" hidden="1" customHeight="1" x14ac:dyDescent="0.55000000000000004">
      <c r="A121" s="580"/>
      <c r="B121" s="531"/>
      <c r="C121" s="554"/>
      <c r="D121" s="523"/>
      <c r="E121" s="240"/>
      <c r="F121" s="53" t="s">
        <v>42</v>
      </c>
      <c r="G121" s="193"/>
      <c r="H121" s="23"/>
      <c r="I121" s="23"/>
      <c r="J121" s="23"/>
      <c r="K121" s="23"/>
      <c r="L121" s="23"/>
      <c r="M121" s="23"/>
      <c r="N121" s="23"/>
      <c r="O121" s="23"/>
      <c r="P121" s="35"/>
      <c r="Q121" s="21">
        <f t="shared" si="5"/>
        <v>0</v>
      </c>
      <c r="R121" s="12">
        <f>SUM(P108:P122)</f>
        <v>2851796.4865089329</v>
      </c>
    </row>
    <row r="122" spans="1:18" ht="15.75" customHeight="1" thickBot="1" x14ac:dyDescent="0.6">
      <c r="A122" s="580"/>
      <c r="B122" s="531"/>
      <c r="C122" s="554"/>
      <c r="D122" s="523"/>
      <c r="E122" s="240"/>
      <c r="F122" s="53" t="s">
        <v>43</v>
      </c>
      <c r="G122" s="193"/>
      <c r="H122" s="25">
        <v>0</v>
      </c>
      <c r="I122" s="25">
        <v>25178.804756756756</v>
      </c>
      <c r="J122" s="25">
        <v>26185.956947027029</v>
      </c>
      <c r="K122" s="25">
        <v>42795.335353427028</v>
      </c>
      <c r="L122" s="25">
        <v>28322.731033904438</v>
      </c>
      <c r="M122" s="25">
        <v>29455.640275260619</v>
      </c>
      <c r="N122" s="25">
        <v>48138.932106997352</v>
      </c>
      <c r="O122" s="25">
        <v>31859.220521721891</v>
      </c>
      <c r="P122" s="128">
        <v>231936.62099509509</v>
      </c>
      <c r="Q122" s="21">
        <f t="shared" si="5"/>
        <v>0</v>
      </c>
    </row>
    <row r="123" spans="1:18" ht="15.75" hidden="1" customHeight="1" thickBot="1" x14ac:dyDescent="0.6">
      <c r="A123" s="580"/>
      <c r="B123" s="531"/>
      <c r="C123" s="554"/>
      <c r="D123" s="523"/>
      <c r="E123" s="240"/>
      <c r="F123" s="54" t="s">
        <v>44</v>
      </c>
      <c r="G123" s="194"/>
      <c r="H123" s="23"/>
      <c r="I123" s="23"/>
      <c r="J123" s="23"/>
      <c r="K123" s="23"/>
      <c r="L123" s="23"/>
      <c r="M123" s="23"/>
      <c r="N123" s="23"/>
      <c r="O123" s="23"/>
      <c r="P123" s="35"/>
      <c r="Q123" s="21">
        <f t="shared" si="5"/>
        <v>0</v>
      </c>
      <c r="R123" s="17">
        <f>+SUM(P116:P123)</f>
        <v>1451972.3309544241</v>
      </c>
    </row>
    <row r="124" spans="1:18" ht="15.75" customHeight="1" x14ac:dyDescent="0.55000000000000004">
      <c r="A124" s="580"/>
      <c r="B124" s="587" t="s">
        <v>58</v>
      </c>
      <c r="C124" s="588" t="s">
        <v>59</v>
      </c>
      <c r="D124" s="530" t="s">
        <v>14</v>
      </c>
      <c r="E124" s="242" t="s">
        <v>470</v>
      </c>
      <c r="F124" s="52" t="s">
        <v>41</v>
      </c>
      <c r="G124" s="192" t="s">
        <v>452</v>
      </c>
      <c r="H124" s="61">
        <v>0</v>
      </c>
      <c r="I124" s="61">
        <v>5665.135135135135</v>
      </c>
      <c r="J124" s="61">
        <v>9441.8918918918916</v>
      </c>
      <c r="K124" s="61">
        <v>13218.648648648646</v>
      </c>
      <c r="L124" s="61">
        <v>7553.5135135135133</v>
      </c>
      <c r="M124" s="61">
        <v>3776.7567567567567</v>
      </c>
      <c r="N124" s="61">
        <v>0</v>
      </c>
      <c r="O124" s="61">
        <v>0</v>
      </c>
      <c r="P124" s="129">
        <v>39655.945945945947</v>
      </c>
      <c r="Q124" s="21">
        <f t="shared" si="5"/>
        <v>0</v>
      </c>
    </row>
    <row r="125" spans="1:18" ht="15.75" customHeight="1" x14ac:dyDescent="0.55000000000000004">
      <c r="A125" s="580"/>
      <c r="B125" s="495"/>
      <c r="C125" s="584"/>
      <c r="D125" s="531"/>
      <c r="E125" s="242" t="s">
        <v>470</v>
      </c>
      <c r="F125" s="53" t="s">
        <v>42</v>
      </c>
      <c r="G125" s="193"/>
      <c r="H125" s="61">
        <v>0</v>
      </c>
      <c r="I125" s="61">
        <v>445945.94594594592</v>
      </c>
      <c r="J125" s="61">
        <v>297297.29729729728</v>
      </c>
      <c r="K125" s="61">
        <v>297297.29729729728</v>
      </c>
      <c r="L125" s="61">
        <v>0</v>
      </c>
      <c r="M125" s="61">
        <v>0</v>
      </c>
      <c r="N125" s="61">
        <v>0</v>
      </c>
      <c r="O125" s="61">
        <v>0</v>
      </c>
      <c r="P125" s="129">
        <v>1040540.5405405405</v>
      </c>
      <c r="Q125" s="21">
        <f t="shared" si="5"/>
        <v>0</v>
      </c>
      <c r="R125" s="17">
        <f>+P125+P124</f>
        <v>1080196.4864864864</v>
      </c>
    </row>
    <row r="126" spans="1:18" ht="15.75" hidden="1" customHeight="1" x14ac:dyDescent="0.55000000000000004">
      <c r="A126" s="580"/>
      <c r="B126" s="495"/>
      <c r="C126" s="584"/>
      <c r="D126" s="531"/>
      <c r="E126" s="242" t="s">
        <v>470</v>
      </c>
      <c r="F126" s="53" t="s">
        <v>43</v>
      </c>
      <c r="G126" s="193"/>
      <c r="H126" s="23"/>
      <c r="I126" s="23"/>
      <c r="J126" s="23"/>
      <c r="K126" s="23"/>
      <c r="L126" s="23"/>
      <c r="M126" s="23"/>
      <c r="N126" s="23"/>
      <c r="O126" s="23"/>
      <c r="P126" s="35"/>
      <c r="Q126" s="21">
        <f t="shared" si="5"/>
        <v>0</v>
      </c>
    </row>
    <row r="127" spans="1:18" ht="15.75" hidden="1" customHeight="1" thickBot="1" x14ac:dyDescent="0.6">
      <c r="A127" s="580"/>
      <c r="B127" s="495"/>
      <c r="C127" s="584"/>
      <c r="D127" s="531"/>
      <c r="E127" s="242" t="s">
        <v>470</v>
      </c>
      <c r="F127" s="54" t="s">
        <v>44</v>
      </c>
      <c r="G127" s="194"/>
      <c r="H127" s="23"/>
      <c r="I127" s="23"/>
      <c r="J127" s="23"/>
      <c r="K127" s="23"/>
      <c r="L127" s="23"/>
      <c r="M127" s="23"/>
      <c r="N127" s="23"/>
      <c r="O127" s="23"/>
      <c r="P127" s="35"/>
      <c r="Q127" s="21">
        <f t="shared" si="5"/>
        <v>0</v>
      </c>
    </row>
    <row r="128" spans="1:18" ht="15.75" hidden="1" customHeight="1" x14ac:dyDescent="0.55000000000000004">
      <c r="A128" s="580"/>
      <c r="B128" s="587" t="s">
        <v>60</v>
      </c>
      <c r="C128" s="583" t="s">
        <v>411</v>
      </c>
      <c r="D128" s="530" t="s">
        <v>14</v>
      </c>
      <c r="E128" s="242" t="s">
        <v>470</v>
      </c>
      <c r="F128" s="52" t="s">
        <v>41</v>
      </c>
      <c r="G128" s="192" t="s">
        <v>453</v>
      </c>
      <c r="H128" s="61"/>
      <c r="I128" s="61"/>
      <c r="J128" s="61"/>
      <c r="K128" s="61"/>
      <c r="L128" s="61"/>
      <c r="M128" s="61"/>
      <c r="N128" s="61"/>
      <c r="O128" s="61"/>
      <c r="P128" s="129"/>
      <c r="Q128" s="21">
        <f t="shared" si="5"/>
        <v>0</v>
      </c>
    </row>
    <row r="129" spans="1:19" ht="15.75" hidden="1" customHeight="1" x14ac:dyDescent="0.55000000000000004">
      <c r="A129" s="580"/>
      <c r="B129" s="589"/>
      <c r="C129" s="584"/>
      <c r="D129" s="531"/>
      <c r="E129" s="242" t="s">
        <v>470</v>
      </c>
      <c r="F129" s="53" t="s">
        <v>42</v>
      </c>
      <c r="G129" s="193"/>
      <c r="H129" s="61"/>
      <c r="I129" s="61"/>
      <c r="J129" s="61"/>
      <c r="K129" s="61"/>
      <c r="L129" s="61"/>
      <c r="M129" s="61"/>
      <c r="N129" s="61"/>
      <c r="O129" s="61"/>
      <c r="P129" s="129"/>
      <c r="Q129" s="21">
        <f t="shared" si="5"/>
        <v>0</v>
      </c>
    </row>
    <row r="130" spans="1:19" ht="15.75" customHeight="1" thickBot="1" x14ac:dyDescent="0.6">
      <c r="A130" s="580"/>
      <c r="B130" s="589"/>
      <c r="C130" s="584"/>
      <c r="D130" s="531"/>
      <c r="E130" s="242" t="s">
        <v>470</v>
      </c>
      <c r="F130" s="53" t="s">
        <v>43</v>
      </c>
      <c r="G130" s="193"/>
      <c r="H130" s="61">
        <v>32055.567567567567</v>
      </c>
      <c r="I130" s="61">
        <v>63751.212972972964</v>
      </c>
      <c r="J130" s="61">
        <v>94925.659329729737</v>
      </c>
      <c r="K130" s="61">
        <v>98722.685702918927</v>
      </c>
      <c r="L130" s="61">
        <v>102671.59313103568</v>
      </c>
      <c r="M130" s="61">
        <v>106778.45685627713</v>
      </c>
      <c r="N130" s="61">
        <v>111049.59513052822</v>
      </c>
      <c r="O130" s="61">
        <v>115491.57893574936</v>
      </c>
      <c r="P130" s="129">
        <v>725446.34962677967</v>
      </c>
      <c r="Q130" s="21">
        <f t="shared" si="5"/>
        <v>0</v>
      </c>
    </row>
    <row r="131" spans="1:19" ht="15.75" hidden="1" customHeight="1" thickBot="1" x14ac:dyDescent="0.6">
      <c r="A131" s="580"/>
      <c r="B131" s="589"/>
      <c r="C131" s="584"/>
      <c r="D131" s="531"/>
      <c r="E131" s="242" t="s">
        <v>470</v>
      </c>
      <c r="F131" s="54" t="s">
        <v>44</v>
      </c>
      <c r="G131" s="194"/>
      <c r="H131" s="23"/>
      <c r="I131" s="23"/>
      <c r="J131" s="23"/>
      <c r="K131" s="23"/>
      <c r="L131" s="23"/>
      <c r="M131" s="23"/>
      <c r="N131" s="23"/>
      <c r="O131" s="23"/>
      <c r="P131" s="35"/>
      <c r="Q131" s="21">
        <f t="shared" si="5"/>
        <v>0</v>
      </c>
    </row>
    <row r="132" spans="1:19" ht="15.75" customHeight="1" thickBot="1" x14ac:dyDescent="0.6">
      <c r="A132" s="580"/>
      <c r="B132" s="589"/>
      <c r="C132" s="583" t="s">
        <v>412</v>
      </c>
      <c r="D132" s="530" t="s">
        <v>14</v>
      </c>
      <c r="E132" s="242" t="s">
        <v>470</v>
      </c>
      <c r="F132" s="52" t="s">
        <v>41</v>
      </c>
      <c r="G132" s="192" t="s">
        <v>454</v>
      </c>
      <c r="H132" s="61">
        <v>0</v>
      </c>
      <c r="I132" s="61">
        <v>0</v>
      </c>
      <c r="J132" s="61">
        <v>24330.738162162168</v>
      </c>
      <c r="K132" s="61">
        <v>183453.76574270273</v>
      </c>
      <c r="L132" s="61">
        <v>26316.126396194599</v>
      </c>
      <c r="M132" s="61">
        <v>99211.796513653651</v>
      </c>
      <c r="N132" s="61">
        <v>0</v>
      </c>
      <c r="O132" s="61">
        <v>0</v>
      </c>
      <c r="P132" s="129">
        <v>333312.42681471317</v>
      </c>
      <c r="Q132" s="21">
        <f t="shared" si="5"/>
        <v>0</v>
      </c>
    </row>
    <row r="133" spans="1:19" ht="15.75" hidden="1" customHeight="1" x14ac:dyDescent="0.55000000000000004">
      <c r="A133" s="580"/>
      <c r="B133" s="589"/>
      <c r="C133" s="584"/>
      <c r="D133" s="531"/>
      <c r="E133" s="242" t="s">
        <v>470</v>
      </c>
      <c r="F133" s="53" t="s">
        <v>42</v>
      </c>
      <c r="G133" s="193"/>
      <c r="H133" s="61"/>
      <c r="I133" s="61"/>
      <c r="J133" s="61"/>
      <c r="K133" s="61"/>
      <c r="L133" s="61"/>
      <c r="M133" s="61"/>
      <c r="N133" s="61"/>
      <c r="O133" s="61"/>
      <c r="P133" s="129"/>
      <c r="Q133" s="21">
        <f t="shared" si="5"/>
        <v>0</v>
      </c>
    </row>
    <row r="134" spans="1:19" ht="15.75" hidden="1" customHeight="1" x14ac:dyDescent="0.55000000000000004">
      <c r="A134" s="580"/>
      <c r="B134" s="589"/>
      <c r="C134" s="584"/>
      <c r="D134" s="531"/>
      <c r="E134" s="242" t="s">
        <v>470</v>
      </c>
      <c r="F134" s="53" t="s">
        <v>43</v>
      </c>
      <c r="G134" s="193"/>
      <c r="H134" s="61"/>
      <c r="I134" s="61"/>
      <c r="J134" s="61"/>
      <c r="K134" s="61"/>
      <c r="L134" s="61"/>
      <c r="M134" s="61"/>
      <c r="N134" s="61"/>
      <c r="O134" s="61"/>
      <c r="P134" s="129"/>
      <c r="Q134" s="21">
        <f t="shared" si="5"/>
        <v>0</v>
      </c>
      <c r="R134" s="17">
        <f>+SUM(P128:P139)</f>
        <v>2891905.6113677872</v>
      </c>
    </row>
    <row r="135" spans="1:19" ht="15.75" hidden="1" customHeight="1" thickBot="1" x14ac:dyDescent="0.6">
      <c r="A135" s="580"/>
      <c r="B135" s="589"/>
      <c r="C135" s="584"/>
      <c r="D135" s="531"/>
      <c r="E135" s="242" t="s">
        <v>470</v>
      </c>
      <c r="F135" s="54" t="s">
        <v>44</v>
      </c>
      <c r="G135" s="194"/>
      <c r="H135" s="23"/>
      <c r="I135" s="23"/>
      <c r="J135" s="23"/>
      <c r="K135" s="23"/>
      <c r="L135" s="23"/>
      <c r="M135" s="23"/>
      <c r="N135" s="23"/>
      <c r="O135" s="23"/>
      <c r="P135" s="35"/>
      <c r="Q135" s="21">
        <f t="shared" si="5"/>
        <v>0</v>
      </c>
    </row>
    <row r="136" spans="1:19" ht="41.25" customHeight="1" thickBot="1" x14ac:dyDescent="0.6">
      <c r="A136" s="580"/>
      <c r="B136" s="589"/>
      <c r="C136" s="583" t="s">
        <v>413</v>
      </c>
      <c r="D136" s="530" t="s">
        <v>14</v>
      </c>
      <c r="E136" s="242" t="s">
        <v>470</v>
      </c>
      <c r="F136" s="52" t="s">
        <v>41</v>
      </c>
      <c r="G136" s="192" t="s">
        <v>455</v>
      </c>
      <c r="H136" s="61">
        <v>207385.4627027027</v>
      </c>
      <c r="I136" s="61">
        <v>237027.00983351353</v>
      </c>
      <c r="J136" s="61">
        <v>189702.20343697304</v>
      </c>
      <c r="K136" s="61">
        <v>212190.53294791261</v>
      </c>
      <c r="L136" s="61">
        <v>285091.14999105484</v>
      </c>
      <c r="M136" s="61">
        <v>248759.21115297423</v>
      </c>
      <c r="N136" s="61">
        <v>175471.92233745294</v>
      </c>
      <c r="O136" s="61">
        <v>277519.34252370981</v>
      </c>
      <c r="P136" s="129">
        <v>1833146.8349262942</v>
      </c>
      <c r="Q136" s="21">
        <f t="shared" si="5"/>
        <v>0</v>
      </c>
      <c r="R136" s="17">
        <f>+SUM(P124:P136)</f>
        <v>3972102.0978542734</v>
      </c>
      <c r="S136" s="62">
        <f>+R136+R116+P106</f>
        <v>10512874.730106866</v>
      </c>
    </row>
    <row r="137" spans="1:19" ht="15.75" hidden="1" customHeight="1" x14ac:dyDescent="0.55000000000000004">
      <c r="A137" s="580"/>
      <c r="B137" s="589"/>
      <c r="C137" s="584"/>
      <c r="D137" s="495"/>
      <c r="E137" s="183"/>
      <c r="F137" s="53" t="s">
        <v>42</v>
      </c>
      <c r="G137" s="193"/>
      <c r="H137" s="61"/>
      <c r="I137" s="61"/>
      <c r="J137" s="61"/>
      <c r="K137" s="61"/>
      <c r="L137" s="61"/>
      <c r="M137" s="61"/>
      <c r="N137" s="61"/>
      <c r="O137" s="61"/>
      <c r="P137" s="129"/>
      <c r="Q137" s="21">
        <f t="shared" si="5"/>
        <v>0</v>
      </c>
    </row>
    <row r="138" spans="1:19" ht="15.75" hidden="1" customHeight="1" x14ac:dyDescent="0.55000000000000004">
      <c r="A138" s="580"/>
      <c r="B138" s="589"/>
      <c r="C138" s="584"/>
      <c r="D138" s="495"/>
      <c r="E138" s="183"/>
      <c r="F138" s="53" t="s">
        <v>43</v>
      </c>
      <c r="G138" s="193"/>
      <c r="H138" s="61"/>
      <c r="I138" s="61"/>
      <c r="J138" s="61"/>
      <c r="K138" s="61"/>
      <c r="L138" s="61"/>
      <c r="M138" s="61"/>
      <c r="N138" s="61"/>
      <c r="O138" s="61"/>
      <c r="P138" s="129"/>
      <c r="Q138" s="21">
        <f t="shared" si="5"/>
        <v>0</v>
      </c>
    </row>
    <row r="139" spans="1:19" ht="15.75" hidden="1" customHeight="1" thickBot="1" x14ac:dyDescent="0.6">
      <c r="A139" s="580"/>
      <c r="B139" s="589"/>
      <c r="C139" s="584"/>
      <c r="D139" s="495"/>
      <c r="E139" s="183"/>
      <c r="F139" s="53" t="s">
        <v>44</v>
      </c>
      <c r="G139" s="193"/>
      <c r="H139" s="271"/>
      <c r="I139" s="272"/>
      <c r="J139" s="272"/>
      <c r="K139" s="272"/>
      <c r="L139" s="272"/>
      <c r="M139" s="272"/>
      <c r="N139" s="272"/>
      <c r="O139" s="272"/>
      <c r="P139" s="273"/>
      <c r="Q139" s="21">
        <f t="shared" si="5"/>
        <v>0</v>
      </c>
    </row>
    <row r="140" spans="1:19" ht="15.75" customHeight="1" thickBot="1" x14ac:dyDescent="0.6">
      <c r="A140" s="581"/>
      <c r="B140" s="519" t="s">
        <v>53</v>
      </c>
      <c r="C140" s="520"/>
      <c r="D140" s="520"/>
      <c r="E140" s="520"/>
      <c r="F140" s="521"/>
      <c r="G140" s="268"/>
      <c r="H140" s="269">
        <f t="shared" ref="H140:N140" si="6">+SUM(H106:H139)</f>
        <v>459579.08432432433</v>
      </c>
      <c r="I140" s="269">
        <f t="shared" si="6"/>
        <v>1864058.3910227029</v>
      </c>
      <c r="J140" s="269">
        <f t="shared" si="6"/>
        <v>1745088.571737946</v>
      </c>
      <c r="K140" s="269">
        <f t="shared" si="6"/>
        <v>2171346.8285417031</v>
      </c>
      <c r="L140" s="269">
        <f t="shared" si="6"/>
        <v>1690995.3417049551</v>
      </c>
      <c r="M140" s="269">
        <f t="shared" si="6"/>
        <v>1180083.3540341703</v>
      </c>
      <c r="N140" s="269">
        <f t="shared" si="6"/>
        <v>414820.84428086545</v>
      </c>
      <c r="O140" s="269">
        <f>+SUM(O106:O139)</f>
        <v>986902.31446019816</v>
      </c>
      <c r="P140" s="270">
        <f>+SUM(P106:P139)</f>
        <v>10512874.730106864</v>
      </c>
      <c r="Q140" s="21">
        <f>+SUM(H140:O140)-P140</f>
        <v>0</v>
      </c>
    </row>
    <row r="141" spans="1:19" ht="15" hidden="1" customHeight="1" x14ac:dyDescent="0.55000000000000004">
      <c r="A141" s="585" t="s">
        <v>416</v>
      </c>
      <c r="B141" s="564" t="s">
        <v>409</v>
      </c>
      <c r="C141" s="594" t="s">
        <v>410</v>
      </c>
      <c r="D141" s="593" t="s">
        <v>16</v>
      </c>
      <c r="E141" s="186"/>
      <c r="F141" s="53" t="s">
        <v>41</v>
      </c>
      <c r="G141" s="198" t="s">
        <v>457</v>
      </c>
      <c r="H141" s="123"/>
      <c r="I141" s="123"/>
      <c r="J141" s="123"/>
      <c r="K141" s="123"/>
      <c r="L141" s="123"/>
      <c r="M141" s="123"/>
      <c r="N141" s="123"/>
      <c r="O141" s="123"/>
      <c r="P141" s="173"/>
      <c r="Q141" s="21">
        <f t="shared" si="5"/>
        <v>0</v>
      </c>
    </row>
    <row r="142" spans="1:19" ht="15.75" hidden="1" customHeight="1" x14ac:dyDescent="0.55000000000000004">
      <c r="A142" s="586"/>
      <c r="B142" s="531"/>
      <c r="C142" s="554"/>
      <c r="D142" s="525"/>
      <c r="E142" s="183"/>
      <c r="F142" s="53" t="s">
        <v>42</v>
      </c>
      <c r="G142" s="198"/>
      <c r="H142" s="118"/>
      <c r="I142" s="118"/>
      <c r="J142" s="118"/>
      <c r="K142" s="118"/>
      <c r="L142" s="118"/>
      <c r="M142" s="118"/>
      <c r="N142" s="118"/>
      <c r="O142" s="118"/>
      <c r="P142" s="124"/>
      <c r="Q142" s="21">
        <f t="shared" si="5"/>
        <v>0</v>
      </c>
    </row>
    <row r="143" spans="1:19" ht="15.75" hidden="1" customHeight="1" x14ac:dyDescent="0.55000000000000004">
      <c r="A143" s="586"/>
      <c r="B143" s="531"/>
      <c r="C143" s="554"/>
      <c r="D143" s="525"/>
      <c r="E143" s="183"/>
      <c r="F143" s="53" t="s">
        <v>43</v>
      </c>
      <c r="G143" s="198"/>
      <c r="Q143" s="21">
        <f t="shared" si="5"/>
        <v>0</v>
      </c>
    </row>
    <row r="144" spans="1:19" ht="15.75" customHeight="1" thickBot="1" x14ac:dyDescent="0.6">
      <c r="A144" s="586"/>
      <c r="B144" s="531"/>
      <c r="C144" s="554"/>
      <c r="D144" s="523"/>
      <c r="E144" s="249"/>
      <c r="F144" s="54" t="s">
        <v>44</v>
      </c>
      <c r="G144" s="198"/>
      <c r="H144" s="2">
        <v>462050.07567567565</v>
      </c>
      <c r="I144" s="2">
        <v>102060.42810810808</v>
      </c>
      <c r="J144" s="2">
        <v>82420.375524324336</v>
      </c>
      <c r="K144" s="2">
        <v>107605.12259597839</v>
      </c>
      <c r="L144" s="2">
        <v>56250.720171865956</v>
      </c>
      <c r="M144" s="2">
        <v>9236.9603650643057</v>
      </c>
      <c r="N144" s="2">
        <v>9606.438779666878</v>
      </c>
      <c r="O144" s="2">
        <v>0</v>
      </c>
      <c r="P144" s="274">
        <v>829230.12122068356</v>
      </c>
      <c r="Q144" s="21">
        <f t="shared" si="5"/>
        <v>0</v>
      </c>
    </row>
    <row r="145" spans="1:18" ht="15.75" hidden="1" customHeight="1" x14ac:dyDescent="0.55000000000000004">
      <c r="A145" s="586"/>
      <c r="B145" s="531"/>
      <c r="C145" s="554"/>
      <c r="D145" s="529" t="s">
        <v>14</v>
      </c>
      <c r="E145" s="250"/>
      <c r="F145" s="52" t="s">
        <v>41</v>
      </c>
      <c r="G145" s="198"/>
      <c r="H145" s="2"/>
      <c r="I145" s="2"/>
      <c r="J145" s="2"/>
      <c r="K145" s="2"/>
      <c r="L145" s="2"/>
      <c r="M145" s="2"/>
      <c r="N145" s="2"/>
      <c r="O145" s="2"/>
      <c r="P145" s="274"/>
      <c r="Q145" s="21">
        <f t="shared" si="5"/>
        <v>0</v>
      </c>
    </row>
    <row r="146" spans="1:18" ht="15.75" hidden="1" customHeight="1" x14ac:dyDescent="0.55000000000000004">
      <c r="A146" s="586"/>
      <c r="B146" s="531"/>
      <c r="C146" s="554"/>
      <c r="D146" s="523"/>
      <c r="E146" s="251"/>
      <c r="F146" s="53" t="s">
        <v>42</v>
      </c>
      <c r="G146" s="198"/>
      <c r="H146" s="2"/>
      <c r="I146" s="2"/>
      <c r="J146" s="2"/>
      <c r="K146" s="2"/>
      <c r="L146" s="2"/>
      <c r="M146" s="2"/>
      <c r="N146" s="2"/>
      <c r="O146" s="2"/>
      <c r="P146" s="274"/>
      <c r="Q146" s="21">
        <f t="shared" si="5"/>
        <v>0</v>
      </c>
    </row>
    <row r="147" spans="1:18" ht="15.75" customHeight="1" x14ac:dyDescent="0.55000000000000004">
      <c r="A147" s="586"/>
      <c r="B147" s="531"/>
      <c r="C147" s="554"/>
      <c r="D147" s="523"/>
      <c r="E147" s="242" t="s">
        <v>470</v>
      </c>
      <c r="F147" s="53" t="s">
        <v>43</v>
      </c>
      <c r="G147" s="198"/>
      <c r="H147" s="2"/>
      <c r="I147" s="2">
        <v>35969.721081081079</v>
      </c>
      <c r="J147" s="2">
        <v>37408.509924324331</v>
      </c>
      <c r="K147" s="2">
        <v>38904.850321297301</v>
      </c>
      <c r="L147" s="2">
        <v>40461.044334149199</v>
      </c>
      <c r="M147" s="2">
        <v>42079.486107515171</v>
      </c>
      <c r="N147" s="2">
        <v>43762.665551815779</v>
      </c>
      <c r="O147" s="2"/>
      <c r="P147" s="274">
        <v>238586.27732018288</v>
      </c>
      <c r="Q147" s="21">
        <f t="shared" si="5"/>
        <v>0</v>
      </c>
    </row>
    <row r="148" spans="1:18" ht="15.75" hidden="1" customHeight="1" thickBot="1" x14ac:dyDescent="0.6">
      <c r="A148" s="586"/>
      <c r="B148" s="531"/>
      <c r="C148" s="554"/>
      <c r="D148" s="523"/>
      <c r="E148" s="251"/>
      <c r="F148" s="54" t="s">
        <v>44</v>
      </c>
      <c r="G148" s="199"/>
      <c r="H148" s="2"/>
      <c r="I148" s="2"/>
      <c r="J148" s="2"/>
      <c r="K148" s="2"/>
      <c r="L148" s="2"/>
      <c r="M148" s="2"/>
      <c r="N148" s="2"/>
      <c r="O148" s="2"/>
      <c r="P148" s="274"/>
      <c r="Q148" s="21">
        <f t="shared" si="5"/>
        <v>0</v>
      </c>
    </row>
    <row r="149" spans="1:18" ht="15.75" hidden="1" customHeight="1" x14ac:dyDescent="0.55000000000000004">
      <c r="A149" s="586"/>
      <c r="B149" s="531"/>
      <c r="C149" s="466" t="s">
        <v>414</v>
      </c>
      <c r="D149" s="563" t="s">
        <v>16</v>
      </c>
      <c r="E149" s="252"/>
      <c r="F149" s="52" t="s">
        <v>41</v>
      </c>
      <c r="G149" s="200" t="s">
        <v>458</v>
      </c>
      <c r="H149" s="2"/>
      <c r="I149" s="2"/>
      <c r="J149" s="2"/>
      <c r="K149" s="2"/>
      <c r="L149" s="2"/>
      <c r="M149" s="2"/>
      <c r="N149" s="2"/>
      <c r="O149" s="2"/>
      <c r="P149" s="274"/>
      <c r="Q149" s="21">
        <f t="shared" si="5"/>
        <v>0</v>
      </c>
    </row>
    <row r="150" spans="1:18" ht="15.75" hidden="1" customHeight="1" x14ac:dyDescent="0.55000000000000004">
      <c r="A150" s="586"/>
      <c r="B150" s="531"/>
      <c r="C150" s="554"/>
      <c r="D150" s="523"/>
      <c r="E150" s="251"/>
      <c r="F150" s="53" t="s">
        <v>42</v>
      </c>
      <c r="G150" s="201"/>
      <c r="H150" s="2"/>
      <c r="I150" s="2"/>
      <c r="J150" s="2"/>
      <c r="K150" s="2"/>
      <c r="L150" s="2"/>
      <c r="M150" s="2"/>
      <c r="N150" s="2"/>
      <c r="O150" s="2"/>
      <c r="P150" s="274"/>
      <c r="Q150" s="21">
        <f t="shared" si="5"/>
        <v>0</v>
      </c>
      <c r="R150" s="12">
        <f>+P153</f>
        <v>14786169.975460198</v>
      </c>
    </row>
    <row r="151" spans="1:18" ht="15.75" hidden="1" customHeight="1" x14ac:dyDescent="0.55000000000000004">
      <c r="A151" s="586"/>
      <c r="B151" s="531"/>
      <c r="C151" s="554"/>
      <c r="D151" s="523"/>
      <c r="E151" s="251"/>
      <c r="F151" s="53" t="s">
        <v>43</v>
      </c>
      <c r="G151" s="201"/>
      <c r="H151" s="2"/>
      <c r="I151" s="2"/>
      <c r="J151" s="2"/>
      <c r="K151" s="2"/>
      <c r="L151" s="2"/>
      <c r="M151" s="2"/>
      <c r="N151" s="2"/>
      <c r="O151" s="2"/>
      <c r="P151" s="274"/>
      <c r="Q151" s="21">
        <f t="shared" si="5"/>
        <v>0</v>
      </c>
    </row>
    <row r="152" spans="1:18" ht="15.75" customHeight="1" thickBot="1" x14ac:dyDescent="0.6">
      <c r="A152" s="586"/>
      <c r="B152" s="531"/>
      <c r="C152" s="565"/>
      <c r="D152" s="523"/>
      <c r="E152" s="251"/>
      <c r="F152" s="53" t="s">
        <v>44</v>
      </c>
      <c r="G152" s="202"/>
      <c r="H152" s="2">
        <v>0</v>
      </c>
      <c r="I152" s="2">
        <v>1789776.1673513509</v>
      </c>
      <c r="J152" s="2">
        <v>2202052.9065859457</v>
      </c>
      <c r="K152" s="2">
        <v>2232651.7796061402</v>
      </c>
      <c r="L152" s="2">
        <v>2280728.6856153803</v>
      </c>
      <c r="M152" s="2">
        <v>2314474.5897967527</v>
      </c>
      <c r="N152" s="2">
        <v>2314409.5084681674</v>
      </c>
      <c r="O152" s="2">
        <v>584259.93949559319</v>
      </c>
      <c r="P152" s="274">
        <f>SUM(H152:O152)</f>
        <v>13718353.57691933</v>
      </c>
      <c r="Q152" s="21">
        <f t="shared" si="5"/>
        <v>0</v>
      </c>
      <c r="R152" s="62">
        <f>+P152+P144</f>
        <v>14547583.698140014</v>
      </c>
    </row>
    <row r="153" spans="1:18" ht="31.5" customHeight="1" thickBot="1" x14ac:dyDescent="0.6">
      <c r="A153" s="581"/>
      <c r="B153" s="590" t="s">
        <v>415</v>
      </c>
      <c r="C153" s="591"/>
      <c r="D153" s="591"/>
      <c r="E153" s="591"/>
      <c r="F153" s="592"/>
      <c r="G153" s="280"/>
      <c r="H153" s="125">
        <f t="shared" ref="H153:P153" si="7">SUM(H141:H152)</f>
        <v>462050.07567567565</v>
      </c>
      <c r="I153" s="125">
        <f t="shared" si="7"/>
        <v>1927806.31654054</v>
      </c>
      <c r="J153" s="125">
        <f t="shared" si="7"/>
        <v>2321881.7920345943</v>
      </c>
      <c r="K153" s="125">
        <f t="shared" si="7"/>
        <v>2379161.7525234157</v>
      </c>
      <c r="L153" s="125">
        <f t="shared" si="7"/>
        <v>2377440.4501213953</v>
      </c>
      <c r="M153" s="125">
        <f t="shared" si="7"/>
        <v>2365791.0362693323</v>
      </c>
      <c r="N153" s="125">
        <f t="shared" si="7"/>
        <v>2367778.6127996501</v>
      </c>
      <c r="O153" s="125">
        <f t="shared" si="7"/>
        <v>584259.93949559319</v>
      </c>
      <c r="P153" s="126">
        <f t="shared" si="7"/>
        <v>14786169.975460198</v>
      </c>
      <c r="Q153" s="21">
        <f t="shared" ref="Q153:Q158" si="8">+SUM(H153:O153)-P153</f>
        <v>0</v>
      </c>
      <c r="R153" s="12">
        <f>+P153</f>
        <v>14786169.975460198</v>
      </c>
    </row>
    <row r="154" spans="1:18" ht="15" customHeight="1" x14ac:dyDescent="0.55000000000000004">
      <c r="A154" s="497" t="s">
        <v>18</v>
      </c>
      <c r="B154" s="510" t="s">
        <v>18</v>
      </c>
      <c r="C154" s="515" t="s">
        <v>19</v>
      </c>
      <c r="D154" s="535" t="s">
        <v>14</v>
      </c>
      <c r="E154" s="241"/>
      <c r="F154" s="246" t="s">
        <v>41</v>
      </c>
      <c r="G154" s="112"/>
      <c r="H154" s="172">
        <f t="shared" ref="H154:P154" si="9">+H136+H132+H128+H124+H91+H71+H30+H38+H18+H6+H145</f>
        <v>207385.4627027027</v>
      </c>
      <c r="I154" s="172">
        <f t="shared" si="9"/>
        <v>242692.14496864867</v>
      </c>
      <c r="J154" s="172">
        <f t="shared" si="9"/>
        <v>223474.83349102709</v>
      </c>
      <c r="K154" s="172">
        <f t="shared" si="9"/>
        <v>408862.94733926398</v>
      </c>
      <c r="L154" s="172">
        <f t="shared" si="9"/>
        <v>318960.78990076296</v>
      </c>
      <c r="M154" s="172">
        <f t="shared" si="9"/>
        <v>351747.76442338462</v>
      </c>
      <c r="N154" s="172">
        <f t="shared" si="9"/>
        <v>175471.92233745294</v>
      </c>
      <c r="O154" s="172">
        <f t="shared" si="9"/>
        <v>277519.34252370981</v>
      </c>
      <c r="P154" s="275">
        <f t="shared" si="9"/>
        <v>2206115.2076869532</v>
      </c>
      <c r="Q154" s="21">
        <f t="shared" si="8"/>
        <v>0</v>
      </c>
    </row>
    <row r="155" spans="1:18" ht="15.75" customHeight="1" x14ac:dyDescent="0.55000000000000004">
      <c r="A155" s="497"/>
      <c r="B155" s="511"/>
      <c r="C155" s="516"/>
      <c r="D155" s="534"/>
      <c r="E155" s="240"/>
      <c r="F155" s="246" t="s">
        <v>42</v>
      </c>
      <c r="G155" s="2"/>
      <c r="H155" s="276">
        <f t="shared" ref="H155:P155" si="10">+H137+H133+H129+H125+H92+H72+H31+H39+H19+H7+H146</f>
        <v>0</v>
      </c>
      <c r="I155" s="276">
        <f t="shared" si="10"/>
        <v>17800638.993513517</v>
      </c>
      <c r="J155" s="276">
        <f t="shared" si="10"/>
        <v>26894086.044324331</v>
      </c>
      <c r="K155" s="276">
        <f t="shared" si="10"/>
        <v>26894086.044324331</v>
      </c>
      <c r="L155" s="276">
        <f t="shared" si="10"/>
        <v>19073206.561081089</v>
      </c>
      <c r="M155" s="276">
        <f t="shared" si="10"/>
        <v>5668225.6648648698</v>
      </c>
      <c r="N155" s="276">
        <f t="shared" si="10"/>
        <v>0</v>
      </c>
      <c r="O155" s="276">
        <f t="shared" si="10"/>
        <v>0</v>
      </c>
      <c r="P155" s="277">
        <f t="shared" si="10"/>
        <v>96330243.308108062</v>
      </c>
      <c r="Q155" s="21">
        <f t="shared" si="8"/>
        <v>0</v>
      </c>
    </row>
    <row r="156" spans="1:18" ht="15.75" customHeight="1" thickBot="1" x14ac:dyDescent="0.6">
      <c r="A156" s="497"/>
      <c r="B156" s="511"/>
      <c r="C156" s="516"/>
      <c r="D156" s="534"/>
      <c r="E156" s="240"/>
      <c r="F156" s="246" t="s">
        <v>43</v>
      </c>
      <c r="G156" s="2"/>
      <c r="H156" s="276">
        <f t="shared" ref="H156:P156" si="11">+H138+H134+H130+H126+H93+H73+H32+H40+H20+H8+H147</f>
        <v>32055.567567567567</v>
      </c>
      <c r="I156" s="276">
        <f t="shared" si="11"/>
        <v>99720.934054054043</v>
      </c>
      <c r="J156" s="276">
        <f t="shared" si="11"/>
        <v>132334.16925405408</v>
      </c>
      <c r="K156" s="276">
        <f t="shared" si="11"/>
        <v>137627.53602421621</v>
      </c>
      <c r="L156" s="276">
        <f t="shared" si="11"/>
        <v>143132.63746518487</v>
      </c>
      <c r="M156" s="276">
        <f t="shared" si="11"/>
        <v>148857.9429637923</v>
      </c>
      <c r="N156" s="276">
        <f t="shared" si="11"/>
        <v>154812.260682344</v>
      </c>
      <c r="O156" s="276">
        <f t="shared" si="11"/>
        <v>115491.57893574936</v>
      </c>
      <c r="P156" s="277">
        <f t="shared" si="11"/>
        <v>964032.62694696255</v>
      </c>
      <c r="Q156" s="21">
        <f t="shared" si="8"/>
        <v>0</v>
      </c>
      <c r="R156" s="177">
        <f>+SUM(P154:P157)</f>
        <v>99500391.142741978</v>
      </c>
    </row>
    <row r="157" spans="1:18" ht="15.75" hidden="1" customHeight="1" thickBot="1" x14ac:dyDescent="0.6">
      <c r="A157" s="497"/>
      <c r="B157" s="511"/>
      <c r="C157" s="516"/>
      <c r="D157" s="536"/>
      <c r="E157" s="240"/>
      <c r="F157" s="248" t="s">
        <v>44</v>
      </c>
      <c r="G157" s="45"/>
      <c r="H157" s="278">
        <f t="shared" ref="H157:P157" si="12">+H139+H135+H131+H127+H94+H74+H33+H41+H21+H9+H148</f>
        <v>0</v>
      </c>
      <c r="I157" s="278">
        <f t="shared" si="12"/>
        <v>0</v>
      </c>
      <c r="J157" s="278">
        <f t="shared" si="12"/>
        <v>0</v>
      </c>
      <c r="K157" s="278">
        <f t="shared" si="12"/>
        <v>0</v>
      </c>
      <c r="L157" s="278">
        <f t="shared" si="12"/>
        <v>0</v>
      </c>
      <c r="M157" s="278">
        <f t="shared" si="12"/>
        <v>0</v>
      </c>
      <c r="N157" s="278">
        <f t="shared" si="12"/>
        <v>0</v>
      </c>
      <c r="O157" s="278">
        <f t="shared" si="12"/>
        <v>0</v>
      </c>
      <c r="P157" s="279">
        <f t="shared" si="12"/>
        <v>0</v>
      </c>
      <c r="Q157" s="21">
        <f t="shared" si="8"/>
        <v>0</v>
      </c>
    </row>
    <row r="158" spans="1:18" ht="15.75" customHeight="1" x14ac:dyDescent="0.55000000000000004">
      <c r="A158" s="497"/>
      <c r="B158" s="511"/>
      <c r="C158" s="516"/>
      <c r="D158" s="537" t="s">
        <v>16</v>
      </c>
      <c r="E158" s="241"/>
      <c r="F158" s="247" t="s">
        <v>41</v>
      </c>
      <c r="G158" s="172"/>
      <c r="H158" s="31">
        <f t="shared" ref="H158:P158" si="13">+H149+H141+H116+H104+H108+H95+H83+H75+H112+H58+H62+H34+H42+H22+H10+H2+H50</f>
        <v>70537.135135135133</v>
      </c>
      <c r="I158" s="31">
        <f t="shared" si="13"/>
        <v>1889102.2465383781</v>
      </c>
      <c r="J158" s="31">
        <f t="shared" si="13"/>
        <v>4704757.137550531</v>
      </c>
      <c r="K158" s="31">
        <f t="shared" si="13"/>
        <v>6207046.4447699999</v>
      </c>
      <c r="L158" s="31">
        <f t="shared" si="13"/>
        <v>5346747.9989310419</v>
      </c>
      <c r="M158" s="31">
        <f t="shared" si="13"/>
        <v>2588185.0205793669</v>
      </c>
      <c r="N158" s="31">
        <f t="shared" si="13"/>
        <v>457700.6126324865</v>
      </c>
      <c r="O158" s="31">
        <f t="shared" si="13"/>
        <v>318013.83898421121</v>
      </c>
      <c r="P158" s="31">
        <f t="shared" si="13"/>
        <v>21582090.435121149</v>
      </c>
      <c r="Q158" s="21">
        <f t="shared" si="8"/>
        <v>0</v>
      </c>
    </row>
    <row r="159" spans="1:18" s="181" customFormat="1" ht="15.75" customHeight="1" x14ac:dyDescent="0.55000000000000004">
      <c r="A159" s="497"/>
      <c r="B159" s="511"/>
      <c r="C159" s="516"/>
      <c r="D159" s="534"/>
      <c r="E159" s="240"/>
      <c r="F159" s="253" t="s">
        <v>42</v>
      </c>
      <c r="G159" s="168"/>
      <c r="H159" s="179">
        <f t="shared" ref="H159:P159" si="14">+H150+H142+H117+H105+H109+H96+H84+H76+H113+H59+H63+H35+H43+H23+H11+H3+H51</f>
        <v>0</v>
      </c>
      <c r="I159" s="179">
        <f t="shared" si="14"/>
        <v>4821734.7470270274</v>
      </c>
      <c r="J159" s="179">
        <f t="shared" si="14"/>
        <v>11186896.84216216</v>
      </c>
      <c r="K159" s="179">
        <f t="shared" si="14"/>
        <v>11186896.84216216</v>
      </c>
      <c r="L159" s="179">
        <f t="shared" si="14"/>
        <v>4821734.7470270274</v>
      </c>
      <c r="M159" s="179">
        <f t="shared" si="14"/>
        <v>0</v>
      </c>
      <c r="N159" s="179">
        <f t="shared" si="14"/>
        <v>0</v>
      </c>
      <c r="O159" s="179">
        <f t="shared" si="14"/>
        <v>0</v>
      </c>
      <c r="P159" s="179">
        <f t="shared" si="14"/>
        <v>32017263.178378377</v>
      </c>
      <c r="Q159" s="180">
        <f t="shared" ref="Q159:Q174" si="15">+SUM(H159:O159)-P159</f>
        <v>0</v>
      </c>
    </row>
    <row r="160" spans="1:18" s="181" customFormat="1" ht="15.75" customHeight="1" x14ac:dyDescent="0.55000000000000004">
      <c r="A160" s="497"/>
      <c r="B160" s="511"/>
      <c r="C160" s="516"/>
      <c r="D160" s="534"/>
      <c r="E160" s="240"/>
      <c r="F160" s="253" t="s">
        <v>43</v>
      </c>
      <c r="G160" s="168"/>
      <c r="H160" s="179">
        <f t="shared" ref="H160:P160" si="16">+H151+H143+H118+H106+H110+H97+H85+H77+H114+H60+H64+H36+H44+H24+H12+H4+H52</f>
        <v>176305.62162162163</v>
      </c>
      <c r="I160" s="179">
        <f t="shared" si="16"/>
        <v>516238.60670270259</v>
      </c>
      <c r="J160" s="179">
        <f t="shared" si="16"/>
        <v>1035705.2743264864</v>
      </c>
      <c r="K160" s="179">
        <f t="shared" si="16"/>
        <v>1253469.0304885621</v>
      </c>
      <c r="L160" s="179">
        <f t="shared" si="16"/>
        <v>1168032.7139846091</v>
      </c>
      <c r="M160" s="179">
        <f t="shared" si="16"/>
        <v>616173.67827841931</v>
      </c>
      <c r="N160" s="179">
        <f t="shared" si="16"/>
        <v>80160.394705886953</v>
      </c>
      <c r="O160" s="179">
        <f t="shared" si="16"/>
        <v>6993.4874315974885</v>
      </c>
      <c r="P160" s="179">
        <f t="shared" si="16"/>
        <v>4853078.8075398859</v>
      </c>
      <c r="Q160" s="180">
        <f t="shared" si="15"/>
        <v>0</v>
      </c>
      <c r="R160" s="182">
        <f>+SUM(P158:P161)</f>
        <v>73000016.119179428</v>
      </c>
    </row>
    <row r="161" spans="1:18" ht="15.75" customHeight="1" thickBot="1" x14ac:dyDescent="0.6">
      <c r="A161" s="497"/>
      <c r="B161" s="511"/>
      <c r="C161" s="516"/>
      <c r="D161" s="536"/>
      <c r="E161" s="240"/>
      <c r="F161" s="248" t="s">
        <v>44</v>
      </c>
      <c r="G161" s="45"/>
      <c r="H161" s="41">
        <f t="shared" ref="H161:P161" si="17">+H152+H144+H119+H107+H111+H98+H86+H78+H115+H61+H65+H37+H45+H25+H13+H5+H53</f>
        <v>462050.07567567565</v>
      </c>
      <c r="I161" s="41">
        <f t="shared" si="17"/>
        <v>1891836.5954594589</v>
      </c>
      <c r="J161" s="41">
        <f t="shared" si="17"/>
        <v>2284473.2821102701</v>
      </c>
      <c r="K161" s="41">
        <f t="shared" si="17"/>
        <v>2340256.9022021187</v>
      </c>
      <c r="L161" s="41">
        <f t="shared" si="17"/>
        <v>2336979.4057872463</v>
      </c>
      <c r="M161" s="41">
        <f t="shared" si="17"/>
        <v>2323711.5501618171</v>
      </c>
      <c r="N161" s="41">
        <f t="shared" si="17"/>
        <v>2324015.9472478344</v>
      </c>
      <c r="O161" s="41">
        <f t="shared" si="17"/>
        <v>584259.93949559319</v>
      </c>
      <c r="P161" s="41">
        <f t="shared" si="17"/>
        <v>14547583.698140014</v>
      </c>
      <c r="Q161" s="21">
        <f t="shared" si="15"/>
        <v>0</v>
      </c>
    </row>
    <row r="162" spans="1:18" ht="15.75" customHeight="1" x14ac:dyDescent="0.55000000000000004">
      <c r="A162" s="497"/>
      <c r="B162" s="511"/>
      <c r="C162" s="516"/>
      <c r="D162" s="533" t="s">
        <v>17</v>
      </c>
      <c r="E162" s="241"/>
      <c r="F162" s="247" t="s">
        <v>41</v>
      </c>
      <c r="G162" s="172"/>
      <c r="H162" s="31">
        <f t="shared" ref="H162:P162" si="18">+H120+H99+H87+H66+H54+H46+H26+H14+H79</f>
        <v>80792.270270270266</v>
      </c>
      <c r="I162" s="31">
        <f t="shared" si="18"/>
        <v>1842978.2308670271</v>
      </c>
      <c r="J162" s="31">
        <f t="shared" si="18"/>
        <v>2714167.4617385515</v>
      </c>
      <c r="K162" s="31">
        <f t="shared" si="18"/>
        <v>3730694.1787784714</v>
      </c>
      <c r="L162" s="31">
        <f t="shared" si="18"/>
        <v>3609488.3690353991</v>
      </c>
      <c r="M162" s="31">
        <f t="shared" si="18"/>
        <v>3313833.0100045125</v>
      </c>
      <c r="N162" s="31">
        <f t="shared" si="18"/>
        <v>2085080.5686591053</v>
      </c>
      <c r="O162" s="31">
        <f t="shared" si="18"/>
        <v>1448729.7109280734</v>
      </c>
      <c r="P162" s="31">
        <f t="shared" si="18"/>
        <v>18825763.800281413</v>
      </c>
      <c r="Q162" s="21">
        <f t="shared" si="15"/>
        <v>0</v>
      </c>
      <c r="R162" s="62"/>
    </row>
    <row r="163" spans="1:18" ht="15.75" customHeight="1" x14ac:dyDescent="0.55000000000000004">
      <c r="A163" s="497"/>
      <c r="B163" s="511"/>
      <c r="C163" s="516"/>
      <c r="D163" s="534"/>
      <c r="E163" s="240"/>
      <c r="F163" s="246" t="s">
        <v>42</v>
      </c>
      <c r="G163" s="2"/>
      <c r="H163" s="6">
        <f t="shared" ref="H163:P163" si="19">+H121+H100+H88+H67+H55+H47+H27+H15+H80</f>
        <v>0</v>
      </c>
      <c r="I163" s="6">
        <f t="shared" si="19"/>
        <v>2146515.4378378373</v>
      </c>
      <c r="J163" s="6">
        <f t="shared" si="19"/>
        <v>3405890.0756756756</v>
      </c>
      <c r="K163" s="6">
        <f t="shared" si="19"/>
        <v>3405890.0756756756</v>
      </c>
      <c r="L163" s="6">
        <f t="shared" si="19"/>
        <v>1984353.2756756754</v>
      </c>
      <c r="M163" s="6">
        <f t="shared" si="19"/>
        <v>0</v>
      </c>
      <c r="N163" s="6">
        <f t="shared" si="19"/>
        <v>0</v>
      </c>
      <c r="O163" s="6">
        <f t="shared" si="19"/>
        <v>0</v>
      </c>
      <c r="P163" s="6">
        <f t="shared" si="19"/>
        <v>10942648.864864863</v>
      </c>
      <c r="Q163" s="21">
        <f t="shared" si="15"/>
        <v>0</v>
      </c>
    </row>
    <row r="164" spans="1:18" ht="15.75" customHeight="1" thickBot="1" x14ac:dyDescent="0.6">
      <c r="A164" s="497"/>
      <c r="B164" s="511"/>
      <c r="C164" s="516"/>
      <c r="D164" s="534"/>
      <c r="E164" s="245"/>
      <c r="F164" s="246" t="s">
        <v>43</v>
      </c>
      <c r="G164" s="2"/>
      <c r="H164" s="6">
        <f t="shared" ref="H164:P164" si="20">+H122+H101+H89+H68+H56+H48+H28+H16+H81</f>
        <v>0</v>
      </c>
      <c r="I164" s="6">
        <f t="shared" si="20"/>
        <v>25178.804756756756</v>
      </c>
      <c r="J164" s="6">
        <f t="shared" si="20"/>
        <v>26185.956947027029</v>
      </c>
      <c r="K164" s="6">
        <f t="shared" si="20"/>
        <v>42795.335353427028</v>
      </c>
      <c r="L164" s="6">
        <f t="shared" si="20"/>
        <v>28322.731033904438</v>
      </c>
      <c r="M164" s="6">
        <f t="shared" si="20"/>
        <v>29455.640275260619</v>
      </c>
      <c r="N164" s="6">
        <f t="shared" si="20"/>
        <v>48138.932106997352</v>
      </c>
      <c r="O164" s="6">
        <f t="shared" si="20"/>
        <v>31859.220521721891</v>
      </c>
      <c r="P164" s="6">
        <f t="shared" si="20"/>
        <v>231936.62099509509</v>
      </c>
      <c r="Q164" s="21">
        <f t="shared" si="15"/>
        <v>0</v>
      </c>
    </row>
    <row r="165" spans="1:18" ht="15.75" hidden="1" customHeight="1" thickBot="1" x14ac:dyDescent="0.6">
      <c r="A165" s="497"/>
      <c r="B165" s="511"/>
      <c r="C165" s="516"/>
      <c r="D165" s="493"/>
      <c r="E165" s="191"/>
      <c r="F165" s="54" t="s">
        <v>44</v>
      </c>
      <c r="G165" s="45"/>
      <c r="H165" s="41">
        <f t="shared" ref="H165:P165" si="21">+H123+H102+H90+H69+H57+H49+H29+H17+H82</f>
        <v>0</v>
      </c>
      <c r="I165" s="41">
        <f t="shared" si="21"/>
        <v>0</v>
      </c>
      <c r="J165" s="41">
        <f t="shared" si="21"/>
        <v>0</v>
      </c>
      <c r="K165" s="41">
        <f t="shared" si="21"/>
        <v>0</v>
      </c>
      <c r="L165" s="41">
        <f t="shared" si="21"/>
        <v>0</v>
      </c>
      <c r="M165" s="41">
        <f t="shared" si="21"/>
        <v>0</v>
      </c>
      <c r="N165" s="41">
        <f t="shared" si="21"/>
        <v>0</v>
      </c>
      <c r="O165" s="41">
        <f t="shared" si="21"/>
        <v>0</v>
      </c>
      <c r="P165" s="41">
        <f t="shared" si="21"/>
        <v>0</v>
      </c>
      <c r="Q165" s="21">
        <f t="shared" si="15"/>
        <v>0</v>
      </c>
      <c r="R165" s="177">
        <f>+SUM(P162:P165)</f>
        <v>30000349.286141373</v>
      </c>
    </row>
    <row r="166" spans="1:18" ht="15.75" hidden="1" customHeight="1" x14ac:dyDescent="0.55000000000000004">
      <c r="A166" s="497"/>
      <c r="B166" s="511"/>
      <c r="C166" s="516"/>
    </row>
    <row r="167" spans="1:18" ht="15.75" hidden="1" customHeight="1" x14ac:dyDescent="0.55000000000000004">
      <c r="A167" s="497"/>
      <c r="B167" s="511"/>
      <c r="C167" s="516"/>
    </row>
    <row r="168" spans="1:18" ht="15.75" hidden="1" customHeight="1" x14ac:dyDescent="0.55000000000000004">
      <c r="A168" s="497"/>
      <c r="B168" s="511"/>
      <c r="C168" s="516"/>
      <c r="R168" s="177">
        <f>+SUM(P222:P225)</f>
        <v>15333405.405405406</v>
      </c>
    </row>
    <row r="169" spans="1:18" ht="15.75" hidden="1" customHeight="1" x14ac:dyDescent="0.55000000000000004">
      <c r="A169" s="497"/>
      <c r="B169" s="511"/>
      <c r="C169" s="516"/>
    </row>
    <row r="170" spans="1:18" ht="15.75" customHeight="1" x14ac:dyDescent="0.55000000000000004">
      <c r="A170" s="1" t="s">
        <v>20</v>
      </c>
      <c r="B170" s="1"/>
      <c r="C170" s="263"/>
      <c r="D170" s="174"/>
      <c r="E170" s="174"/>
      <c r="F170" s="174"/>
      <c r="G170" s="175"/>
      <c r="H170" s="176">
        <f>SUM(H2:H73)</f>
        <v>214993.94594594595</v>
      </c>
      <c r="I170" s="176">
        <f t="shared" ref="I170:P170" si="22">SUM(I2:I73)</f>
        <v>27175658.05751352</v>
      </c>
      <c r="J170" s="176">
        <f t="shared" si="22"/>
        <v>43277414.428955697</v>
      </c>
      <c r="K170" s="176">
        <f t="shared" si="22"/>
        <v>46148590.349883512</v>
      </c>
      <c r="L170" s="176">
        <f t="shared" si="22"/>
        <v>35766712.27686099</v>
      </c>
      <c r="M170" s="176">
        <f t="shared" si="22"/>
        <v>19177188.228155792</v>
      </c>
      <c r="N170" s="176">
        <f t="shared" si="22"/>
        <v>5085562.3625831837</v>
      </c>
      <c r="O170" s="176">
        <f t="shared" si="22"/>
        <v>2423409.7297297297</v>
      </c>
      <c r="P170" s="176">
        <f t="shared" si="22"/>
        <v>179269529.3796283</v>
      </c>
      <c r="Q170" s="21">
        <f t="shared" si="15"/>
        <v>0</v>
      </c>
    </row>
    <row r="171" spans="1:18" ht="15.75" customHeight="1" x14ac:dyDescent="0.55000000000000004">
      <c r="A171" s="1" t="s">
        <v>21</v>
      </c>
      <c r="B171" s="1"/>
      <c r="C171" s="263"/>
      <c r="D171" s="1"/>
      <c r="E171" s="1"/>
      <c r="F171" s="1"/>
      <c r="G171" s="3"/>
      <c r="H171" s="19">
        <f>+SUM(H154:H157)</f>
        <v>239441.03027027028</v>
      </c>
      <c r="I171" s="19">
        <f t="shared" ref="I171:P171" si="23">+SUM(I154:I157)</f>
        <v>18143052.072536219</v>
      </c>
      <c r="J171" s="19">
        <f t="shared" si="23"/>
        <v>27249895.047069412</v>
      </c>
      <c r="K171" s="19">
        <f t="shared" si="23"/>
        <v>27440576.52768781</v>
      </c>
      <c r="L171" s="19">
        <f t="shared" si="23"/>
        <v>19535299.98844704</v>
      </c>
      <c r="M171" s="19">
        <f t="shared" si="23"/>
        <v>6168831.3722520461</v>
      </c>
      <c r="N171" s="19">
        <f t="shared" si="23"/>
        <v>330284.18301979697</v>
      </c>
      <c r="O171" s="19">
        <f t="shared" si="23"/>
        <v>393010.92145945918</v>
      </c>
      <c r="P171" s="19">
        <f t="shared" si="23"/>
        <v>99500391.142741978</v>
      </c>
      <c r="Q171" s="21">
        <f t="shared" si="15"/>
        <v>0</v>
      </c>
    </row>
    <row r="172" spans="1:18" ht="15.75" customHeight="1" x14ac:dyDescent="0.55000000000000004">
      <c r="A172" s="1" t="s">
        <v>22</v>
      </c>
      <c r="B172" s="1"/>
      <c r="C172" s="263"/>
      <c r="D172" s="1"/>
      <c r="E172" s="1"/>
      <c r="F172" s="1"/>
      <c r="G172" s="3"/>
      <c r="H172" s="19">
        <f>+SUM(H158:H161)</f>
        <v>708892.83243243233</v>
      </c>
      <c r="I172" s="19">
        <f t="shared" ref="I172:N172" si="24">+SUM(I158:I161)</f>
        <v>9118912.1957275681</v>
      </c>
      <c r="J172" s="19">
        <f t="shared" si="24"/>
        <v>19211832.536149446</v>
      </c>
      <c r="K172" s="19">
        <f t="shared" si="24"/>
        <v>20987669.219622839</v>
      </c>
      <c r="L172" s="19">
        <f t="shared" si="24"/>
        <v>13673494.865729924</v>
      </c>
      <c r="M172" s="19">
        <f t="shared" si="24"/>
        <v>5528070.2490196032</v>
      </c>
      <c r="N172" s="19">
        <f t="shared" si="24"/>
        <v>2861876.9545862079</v>
      </c>
      <c r="O172" s="19">
        <f>+SUM(O158:O161)</f>
        <v>909267.26591140195</v>
      </c>
      <c r="P172" s="19">
        <f>+SUM(P158:P161)</f>
        <v>73000016.119179428</v>
      </c>
      <c r="Q172" s="21">
        <f t="shared" si="15"/>
        <v>0</v>
      </c>
    </row>
    <row r="173" spans="1:18" ht="15.75" customHeight="1" x14ac:dyDescent="0.55000000000000004">
      <c r="A173" s="1" t="s">
        <v>23</v>
      </c>
      <c r="B173" s="1"/>
      <c r="C173" s="263"/>
      <c r="D173" s="1"/>
      <c r="E173" s="1"/>
      <c r="F173" s="1"/>
      <c r="G173" s="3"/>
      <c r="H173" s="19">
        <f>+SUM(H162:H165)</f>
        <v>80792.270270270266</v>
      </c>
      <c r="I173" s="19">
        <f t="shared" ref="I173:P173" si="25">+SUM(I162:I165)</f>
        <v>4014672.4734616214</v>
      </c>
      <c r="J173" s="19">
        <f t="shared" si="25"/>
        <v>6146243.4943612535</v>
      </c>
      <c r="K173" s="19">
        <f t="shared" si="25"/>
        <v>7179379.5898075737</v>
      </c>
      <c r="L173" s="19">
        <f t="shared" si="25"/>
        <v>5622164.3757449789</v>
      </c>
      <c r="M173" s="19">
        <f t="shared" si="25"/>
        <v>3343288.6502797729</v>
      </c>
      <c r="N173" s="19">
        <f t="shared" si="25"/>
        <v>2133219.5007661027</v>
      </c>
      <c r="O173" s="19">
        <f t="shared" si="25"/>
        <v>1480588.9314497954</v>
      </c>
      <c r="P173" s="19">
        <f t="shared" si="25"/>
        <v>30000349.286141373</v>
      </c>
      <c r="Q173" s="21">
        <f t="shared" si="15"/>
        <v>0</v>
      </c>
    </row>
    <row r="174" spans="1:18" ht="15.75" customHeight="1" x14ac:dyDescent="0.55000000000000004">
      <c r="A174" s="1" t="s">
        <v>25</v>
      </c>
      <c r="B174" s="1"/>
      <c r="C174" s="263"/>
      <c r="D174" s="1"/>
      <c r="E174" s="1"/>
      <c r="F174" s="1"/>
      <c r="G174" s="3"/>
      <c r="H174" s="19">
        <f>+SUM(H222:H225)</f>
        <v>0</v>
      </c>
      <c r="I174" s="19">
        <f t="shared" ref="I174:O174" si="26">+SUM(I222:I225)</f>
        <v>2689809.4594594594</v>
      </c>
      <c r="J174" s="19">
        <f t="shared" si="26"/>
        <v>4563879.7297297306</v>
      </c>
      <c r="K174" s="19">
        <f t="shared" si="26"/>
        <v>4563879.7297297306</v>
      </c>
      <c r="L174" s="19">
        <f t="shared" si="26"/>
        <v>2880755.405405405</v>
      </c>
      <c r="M174" s="19">
        <f t="shared" si="26"/>
        <v>635081.08108108118</v>
      </c>
      <c r="N174" s="19">
        <f t="shared" si="26"/>
        <v>0</v>
      </c>
      <c r="O174" s="19">
        <f t="shared" si="26"/>
        <v>0</v>
      </c>
      <c r="P174" s="19">
        <f>SUM(H174:O174)</f>
        <v>15333405.405405406</v>
      </c>
      <c r="Q174" s="21">
        <f t="shared" si="15"/>
        <v>0</v>
      </c>
    </row>
    <row r="175" spans="1:18" ht="15.75" customHeight="1" x14ac:dyDescent="0.55000000000000004">
      <c r="P175" s="119">
        <f>SUM(P171:P174)</f>
        <v>217834161.95346817</v>
      </c>
      <c r="R175" s="12">
        <f>+P175-P171</f>
        <v>118333770.8107262</v>
      </c>
    </row>
    <row r="176" spans="1:18" ht="15.75" customHeight="1" x14ac:dyDescent="0.55000000000000004">
      <c r="A176" t="s">
        <v>24</v>
      </c>
    </row>
    <row r="177" spans="6:18" ht="15.75" customHeight="1" x14ac:dyDescent="0.55000000000000004"/>
    <row r="178" spans="6:18" ht="15.75" customHeight="1" thickBot="1" x14ac:dyDescent="0.6">
      <c r="F178" s="8"/>
      <c r="G178" s="9"/>
      <c r="I178" s="110"/>
      <c r="J178" s="110"/>
      <c r="K178" s="110"/>
      <c r="L178" s="110"/>
      <c r="M178" s="110"/>
      <c r="N178" s="110"/>
      <c r="O178" s="110"/>
      <c r="P178" s="110"/>
    </row>
    <row r="179" spans="6:18" ht="15.75" customHeight="1" thickBot="1" x14ac:dyDescent="0.6">
      <c r="F179" s="115" t="s">
        <v>41</v>
      </c>
      <c r="G179" s="112"/>
      <c r="H179" s="31">
        <f t="shared" ref="H179:P179" si="27">+H149+H145+H141+H136+H132+H128+H124+H120+H116+H104+H108+H99+H218+H95+H91+H87+H214+H83+H210+H75+H71+H112+H66+H62+H58+H54+H206+H34+H30+H46+H202+H42+H38+H26+H198+H22+H18+H14+H194+H10+H6+H2+H79+H50</f>
        <v>358714.86810810812</v>
      </c>
      <c r="I179" s="31">
        <f t="shared" si="27"/>
        <v>3974772.6223740554</v>
      </c>
      <c r="J179" s="31">
        <f t="shared" si="27"/>
        <v>7642399.4327801084</v>
      </c>
      <c r="K179" s="31">
        <f t="shared" si="27"/>
        <v>10346603.570887737</v>
      </c>
      <c r="L179" s="31">
        <f t="shared" si="27"/>
        <v>9275197.1578672044</v>
      </c>
      <c r="M179" s="31">
        <f t="shared" si="27"/>
        <v>6253765.7950072642</v>
      </c>
      <c r="N179" s="31">
        <f t="shared" si="27"/>
        <v>2718253.1036290447</v>
      </c>
      <c r="O179" s="31">
        <f t="shared" si="27"/>
        <v>2044262.8924359942</v>
      </c>
      <c r="P179" s="31">
        <f t="shared" si="27"/>
        <v>42613969.443089508</v>
      </c>
      <c r="Q179" s="6">
        <f>+Q149+Q145+Q141+Q136+Q132+Q128+Q124+Q120+Q116+Q106+Q99+Q198+Q95+Q91+Q87+Q79+Q194+Q83+Q210+Q75+Q71+Q112+Q66+Q62+Q58+Q54+Q206+Q46+Q202+Q42+Q30+Q26+Q218+Q22+Q18+Q14+Q214+Q10+Q6+Q2</f>
        <v>0</v>
      </c>
    </row>
    <row r="180" spans="6:18" ht="15.75" customHeight="1" thickBot="1" x14ac:dyDescent="0.6">
      <c r="F180" s="116" t="s">
        <v>42</v>
      </c>
      <c r="G180" s="9"/>
      <c r="H180" s="31">
        <f t="shared" ref="H180:P180" si="28">+H150+H146+H142+H137+H133+H129+H125+H121+H117+H105+H109+H100+H219+H96+H92+H88+H215+H84+H211+H76+H72+H113+H67+H63+H59+H55+H207+H35+H31+H47+H203+H43+H39+H27+H199+H23+H19+H15+H195+H11+H7+H3+H80+H51</f>
        <v>0</v>
      </c>
      <c r="I180" s="31">
        <f t="shared" si="28"/>
        <v>27458698.637837846</v>
      </c>
      <c r="J180" s="31">
        <f t="shared" si="28"/>
        <v>46050752.691891894</v>
      </c>
      <c r="K180" s="31">
        <f t="shared" si="28"/>
        <v>46050752.691891894</v>
      </c>
      <c r="L180" s="31">
        <f t="shared" si="28"/>
        <v>28760049.989189196</v>
      </c>
      <c r="M180" s="31">
        <f t="shared" si="28"/>
        <v>6303306.745945951</v>
      </c>
      <c r="N180" s="31">
        <f t="shared" si="28"/>
        <v>0</v>
      </c>
      <c r="O180" s="31">
        <f t="shared" si="28"/>
        <v>0</v>
      </c>
      <c r="P180" s="31">
        <f t="shared" si="28"/>
        <v>154623560.75675672</v>
      </c>
      <c r="Q180" s="6">
        <f>+Q150+Q146+Q142+Q137+Q133+Q129+Q125+Q121+Q117+Q107+Q100+Q199+Q96+Q92+Q88+Q80+Q195+Q84+Q211+Q76+Q72+Q113+Q67+Q63+Q59+Q55+Q207+Q47+Q203+Q43+Q31+Q27+Q219+Q23+Q19+Q15+Q215+Q11+Q7+Q3</f>
        <v>6.7055225372314453E-8</v>
      </c>
    </row>
    <row r="181" spans="6:18" ht="15.75" customHeight="1" thickBot="1" x14ac:dyDescent="0.6">
      <c r="F181" s="116" t="s">
        <v>43</v>
      </c>
      <c r="G181" s="9"/>
      <c r="H181" s="31">
        <f t="shared" ref="H181:P181" si="29">+H151+H147+H143+H138+H134+H130+H126+H122+H118+H106+H110+H101+H220+H97+H93+H89+H216+H85+H212+H77+H73+H114+H68+H64+H60+H56+H208+H36+H32+H48+H204+H44+H40+H28+H200+H24+H20+H16+H196+H12+H8+H4+H81+H52</f>
        <v>208361.1891891892</v>
      </c>
      <c r="I181" s="31">
        <f t="shared" si="29"/>
        <v>641138.34551351343</v>
      </c>
      <c r="J181" s="31">
        <f t="shared" si="29"/>
        <v>1194225.4005275676</v>
      </c>
      <c r="K181" s="31">
        <f t="shared" si="29"/>
        <v>1433891.9018662055</v>
      </c>
      <c r="L181" s="31">
        <f t="shared" si="29"/>
        <v>1339488.0824836984</v>
      </c>
      <c r="M181" s="31">
        <f t="shared" si="29"/>
        <v>794487.26151747222</v>
      </c>
      <c r="N181" s="31">
        <f t="shared" si="29"/>
        <v>283111.58749522828</v>
      </c>
      <c r="O181" s="31">
        <f t="shared" si="29"/>
        <v>154344.28688906875</v>
      </c>
      <c r="P181" s="31">
        <f t="shared" si="29"/>
        <v>6049048.0554819442</v>
      </c>
      <c r="Q181" s="6">
        <f>+Q151+Q147+Q143+Q138+Q134+Q130+Q126+Q122+Q118+Q108+Q101+Q200+Q97+Q93+Q89+Q81+Q196+Q85+Q212+Q77+Q73+Q114+Q68+Q64+Q60+Q56+Q208+Q48+Q204+Q44+Q32+Q28+Q220+Q24+Q20+Q16+Q216+Q12+Q8+Q4</f>
        <v>0</v>
      </c>
    </row>
    <row r="182" spans="6:18" ht="15.75" customHeight="1" thickBot="1" x14ac:dyDescent="0.6">
      <c r="F182" s="117" t="s">
        <v>44</v>
      </c>
      <c r="G182" s="36"/>
      <c r="H182" s="31">
        <f t="shared" ref="H182:P182" si="30">+H152+H148+H144+H139+H135+H131+H127+H123+H119+H107+H111+H102+H221+H98+H94+H90+H217+H86+H213+H78+H74+H115+H69+H65+H61+H57+H209+H37+H33+H49+H205+H45+H41+H29+H201+H25+H21+H17+H197+H13+H9+H5+H82+H53</f>
        <v>462050.07567567565</v>
      </c>
      <c r="I182" s="31">
        <f t="shared" si="30"/>
        <v>1891836.5954594589</v>
      </c>
      <c r="J182" s="31">
        <f t="shared" si="30"/>
        <v>2284473.2821102701</v>
      </c>
      <c r="K182" s="31">
        <f t="shared" si="30"/>
        <v>2340256.9022021187</v>
      </c>
      <c r="L182" s="31">
        <f t="shared" si="30"/>
        <v>2336979.4057872463</v>
      </c>
      <c r="M182" s="31">
        <f t="shared" si="30"/>
        <v>2323711.5501618171</v>
      </c>
      <c r="N182" s="31">
        <f t="shared" si="30"/>
        <v>2324015.9472478344</v>
      </c>
      <c r="O182" s="31">
        <f t="shared" si="30"/>
        <v>584259.93949559319</v>
      </c>
      <c r="P182" s="31">
        <f t="shared" si="30"/>
        <v>14547583.698140014</v>
      </c>
      <c r="Q182" s="6">
        <f>+Q152+Q148+Q144+Q139+Q135+Q131+Q127+Q123+Q119+Q109+Q102+Q201+Q98+Q94+Q90+Q82+Q197+Q86+Q213+Q78+Q74+Q115+Q69+Q65+Q61+Q57+Q209+Q49+Q205+Q45+Q33+Q29+Q221+Q25+Q21+Q17+Q217+Q13+Q9+Q5</f>
        <v>0</v>
      </c>
      <c r="R182" s="122" t="s">
        <v>35</v>
      </c>
    </row>
    <row r="183" spans="6:18" ht="15.75" customHeight="1" thickBot="1" x14ac:dyDescent="0.6">
      <c r="F183" s="114" t="s">
        <v>18</v>
      </c>
      <c r="G183" s="36"/>
      <c r="H183" s="36">
        <f>SUM(H179:H182)</f>
        <v>1029126.1329729729</v>
      </c>
      <c r="I183" s="36">
        <f t="shared" ref="I183:P183" si="31">SUM(I179:I182)</f>
        <v>33966446.201184876</v>
      </c>
      <c r="J183" s="36">
        <f t="shared" si="31"/>
        <v>57171850.807309836</v>
      </c>
      <c r="K183" s="36">
        <f t="shared" si="31"/>
        <v>60171505.066847958</v>
      </c>
      <c r="L183" s="36">
        <f t="shared" si="31"/>
        <v>41711714.635327347</v>
      </c>
      <c r="M183" s="36">
        <f t="shared" si="31"/>
        <v>15675271.352632504</v>
      </c>
      <c r="N183" s="36">
        <f t="shared" si="31"/>
        <v>5325380.6383721074</v>
      </c>
      <c r="O183" s="36">
        <f t="shared" si="31"/>
        <v>2782867.1188206561</v>
      </c>
      <c r="P183" s="120">
        <f t="shared" si="31"/>
        <v>217834161.9534682</v>
      </c>
      <c r="R183" s="121">
        <f>+P183-P175</f>
        <v>0</v>
      </c>
    </row>
    <row r="184" spans="6:18" ht="15.75" customHeight="1" x14ac:dyDescent="0.55000000000000004">
      <c r="F184" s="8"/>
      <c r="G184" s="9"/>
      <c r="I184" s="111"/>
      <c r="J184" s="111"/>
      <c r="K184" s="111"/>
      <c r="L184" s="111"/>
      <c r="M184" s="111"/>
      <c r="N184" s="111"/>
      <c r="O184" s="111"/>
      <c r="P184" s="111"/>
    </row>
    <row r="185" spans="6:18" ht="15.75" customHeight="1" x14ac:dyDescent="0.55000000000000004"/>
    <row r="186" spans="6:18" ht="15.75" customHeight="1" x14ac:dyDescent="0.55000000000000004"/>
    <row r="187" spans="6:18" ht="15.75" customHeight="1" x14ac:dyDescent="0.55000000000000004"/>
    <row r="188" spans="6:18" ht="15.75" customHeight="1" x14ac:dyDescent="0.55000000000000004"/>
    <row r="189" spans="6:18" ht="15.75" customHeight="1" x14ac:dyDescent="0.55000000000000004"/>
    <row r="190" spans="6:18" ht="15.75" customHeight="1" x14ac:dyDescent="0.55000000000000004"/>
    <row r="191" spans="6:18" ht="15.75" customHeight="1" x14ac:dyDescent="0.55000000000000004"/>
    <row r="192" spans="6:18" ht="15.75" customHeight="1" thickBot="1" x14ac:dyDescent="0.6"/>
    <row r="193" spans="3:18" ht="15.75" customHeight="1" thickBot="1" x14ac:dyDescent="0.6">
      <c r="C193" s="265" t="s">
        <v>15</v>
      </c>
      <c r="D193" s="8"/>
      <c r="E193" s="8"/>
      <c r="F193" s="8"/>
      <c r="G193" s="9"/>
      <c r="I193" s="110"/>
      <c r="J193" s="110"/>
      <c r="K193" s="110"/>
      <c r="L193" s="110"/>
      <c r="M193" s="110"/>
      <c r="N193" s="110"/>
      <c r="O193" s="110"/>
      <c r="P193" s="110"/>
    </row>
    <row r="194" spans="3:18" ht="15.75" customHeight="1" x14ac:dyDescent="0.55000000000000004">
      <c r="C194" s="501" t="s">
        <v>34</v>
      </c>
      <c r="D194" s="507" t="s">
        <v>15</v>
      </c>
      <c r="E194" s="222"/>
      <c r="F194" s="14" t="s">
        <v>41</v>
      </c>
      <c r="G194" s="195"/>
      <c r="H194" s="31"/>
      <c r="I194" s="32"/>
      <c r="J194" s="32"/>
      <c r="K194" s="32"/>
      <c r="L194" s="32"/>
      <c r="M194" s="32"/>
      <c r="N194" s="32"/>
      <c r="O194" s="32"/>
      <c r="P194" s="33">
        <f>+SUM(H194:O194)</f>
        <v>0</v>
      </c>
    </row>
    <row r="195" spans="3:18" ht="15.75" customHeight="1" x14ac:dyDescent="0.55000000000000004">
      <c r="C195" s="502"/>
      <c r="D195" s="508"/>
      <c r="E195" s="187"/>
      <c r="F195" s="15" t="s">
        <v>42</v>
      </c>
      <c r="G195" s="196"/>
      <c r="H195" s="6"/>
      <c r="I195" s="22">
        <v>635081.08108108118</v>
      </c>
      <c r="J195" s="22">
        <v>635081.08108108118</v>
      </c>
      <c r="K195" s="22">
        <v>635081.08108108118</v>
      </c>
      <c r="L195" s="22">
        <v>635081.08108108118</v>
      </c>
      <c r="M195" s="22">
        <v>635081.08108108118</v>
      </c>
      <c r="N195" s="22">
        <v>0</v>
      </c>
      <c r="O195" s="22">
        <v>0</v>
      </c>
      <c r="P195" s="34">
        <v>3175405.4054054059</v>
      </c>
    </row>
    <row r="196" spans="3:18" ht="15.75" customHeight="1" x14ac:dyDescent="0.55000000000000004">
      <c r="C196" s="502"/>
      <c r="D196" s="508"/>
      <c r="E196" s="187"/>
      <c r="F196" s="15" t="s">
        <v>43</v>
      </c>
      <c r="G196" s="196"/>
      <c r="H196" s="6"/>
      <c r="I196" s="23"/>
      <c r="J196" s="23"/>
      <c r="K196" s="23"/>
      <c r="L196" s="23"/>
      <c r="M196" s="23"/>
      <c r="N196" s="23"/>
      <c r="O196" s="23"/>
      <c r="P196" s="35">
        <f>+SUM(H196:O196)</f>
        <v>0</v>
      </c>
    </row>
    <row r="197" spans="3:18" ht="15.75" customHeight="1" thickBot="1" x14ac:dyDescent="0.6">
      <c r="C197" s="503"/>
      <c r="D197" s="509"/>
      <c r="E197" s="223"/>
      <c r="F197" s="16" t="s">
        <v>44</v>
      </c>
      <c r="G197" s="197"/>
      <c r="H197" s="36"/>
      <c r="I197" s="37"/>
      <c r="J197" s="37"/>
      <c r="K197" s="37"/>
      <c r="L197" s="37"/>
      <c r="M197" s="37"/>
      <c r="N197" s="37"/>
      <c r="O197" s="37"/>
      <c r="P197" s="38"/>
    </row>
    <row r="198" spans="3:18" ht="15.75" customHeight="1" x14ac:dyDescent="0.55000000000000004">
      <c r="C198" s="498" t="s">
        <v>33</v>
      </c>
      <c r="D198" s="507" t="s">
        <v>15</v>
      </c>
      <c r="E198" s="222"/>
      <c r="F198" s="14" t="s">
        <v>41</v>
      </c>
      <c r="G198" s="195"/>
      <c r="H198" s="31"/>
      <c r="I198" s="32"/>
      <c r="J198" s="32"/>
      <c r="K198" s="32"/>
      <c r="L198" s="32"/>
      <c r="M198" s="32"/>
      <c r="N198" s="32"/>
      <c r="O198" s="32"/>
      <c r="P198" s="33"/>
    </row>
    <row r="199" spans="3:18" ht="15.75" customHeight="1" x14ac:dyDescent="0.55000000000000004">
      <c r="C199" s="499"/>
      <c r="D199" s="508"/>
      <c r="E199" s="187"/>
      <c r="F199" s="15" t="s">
        <v>42</v>
      </c>
      <c r="G199" s="196"/>
      <c r="H199" s="13">
        <v>0</v>
      </c>
      <c r="I199" s="13">
        <v>352272.97297297302</v>
      </c>
      <c r="J199" s="13">
        <v>566700</v>
      </c>
      <c r="K199" s="13">
        <v>566700</v>
      </c>
      <c r="L199" s="13">
        <v>352272.97297297302</v>
      </c>
      <c r="M199" s="13">
        <v>0</v>
      </c>
      <c r="N199" s="13">
        <v>0</v>
      </c>
      <c r="O199" s="13">
        <v>0</v>
      </c>
      <c r="P199" s="224">
        <v>1837945.945945946</v>
      </c>
    </row>
    <row r="200" spans="3:18" ht="15.75" customHeight="1" x14ac:dyDescent="0.55000000000000004">
      <c r="C200" s="499"/>
      <c r="D200" s="508"/>
      <c r="E200" s="187"/>
      <c r="F200" s="15" t="s">
        <v>43</v>
      </c>
      <c r="G200" s="196"/>
      <c r="H200" s="6"/>
      <c r="I200" s="23"/>
      <c r="J200" s="23"/>
      <c r="K200" s="23"/>
      <c r="L200" s="23"/>
      <c r="M200" s="23"/>
      <c r="N200" s="23"/>
      <c r="O200" s="23"/>
      <c r="P200" s="35"/>
    </row>
    <row r="201" spans="3:18" ht="15.75" customHeight="1" thickBot="1" x14ac:dyDescent="0.6">
      <c r="C201" s="500"/>
      <c r="D201" s="509"/>
      <c r="E201" s="223"/>
      <c r="F201" s="16" t="s">
        <v>44</v>
      </c>
      <c r="G201" s="197"/>
      <c r="H201" s="36"/>
      <c r="I201" s="37"/>
      <c r="J201" s="37"/>
      <c r="K201" s="37"/>
      <c r="L201" s="37"/>
      <c r="M201" s="37"/>
      <c r="N201" s="37"/>
      <c r="O201" s="37"/>
      <c r="P201" s="38"/>
    </row>
    <row r="202" spans="3:18" ht="15.75" customHeight="1" x14ac:dyDescent="0.55000000000000004">
      <c r="C202" s="501" t="s">
        <v>37</v>
      </c>
      <c r="D202" s="512" t="s">
        <v>15</v>
      </c>
      <c r="E202" s="222"/>
      <c r="F202" s="14" t="s">
        <v>41</v>
      </c>
      <c r="G202" s="195"/>
      <c r="H202" s="31"/>
      <c r="I202" s="32"/>
      <c r="J202" s="32"/>
      <c r="K202" s="32"/>
      <c r="L202" s="32"/>
      <c r="M202" s="32"/>
      <c r="N202" s="32"/>
      <c r="O202" s="32"/>
      <c r="P202" s="33"/>
      <c r="Q202" s="21">
        <f>+SUM(H202:O202)-P202</f>
        <v>0</v>
      </c>
    </row>
    <row r="203" spans="3:18" ht="15.75" customHeight="1" x14ac:dyDescent="0.55000000000000004">
      <c r="C203" s="502"/>
      <c r="D203" s="513"/>
      <c r="E203" s="187"/>
      <c r="F203" s="15" t="s">
        <v>42</v>
      </c>
      <c r="G203" s="196"/>
      <c r="H203" s="6"/>
      <c r="I203" s="22">
        <v>102081.08108108108</v>
      </c>
      <c r="J203" s="22">
        <v>102081.08108108108</v>
      </c>
      <c r="K203" s="22">
        <v>102081.08108108108</v>
      </c>
      <c r="L203" s="22">
        <v>102081.08108108108</v>
      </c>
      <c r="M203" s="22">
        <v>0</v>
      </c>
      <c r="N203" s="22">
        <v>0</v>
      </c>
      <c r="O203" s="22">
        <v>0</v>
      </c>
      <c r="P203" s="34">
        <v>408324.32432432432</v>
      </c>
      <c r="Q203" s="21">
        <f>+SUM(H203:O203)-P203</f>
        <v>0</v>
      </c>
      <c r="R203" s="62">
        <f>+P46+P203+P42+P39</f>
        <v>4410525.4054054059</v>
      </c>
    </row>
    <row r="204" spans="3:18" ht="15.75" customHeight="1" x14ac:dyDescent="0.55000000000000004">
      <c r="C204" s="502"/>
      <c r="D204" s="513"/>
      <c r="E204" s="187"/>
      <c r="F204" s="15" t="s">
        <v>43</v>
      </c>
      <c r="G204" s="196"/>
      <c r="H204" s="6"/>
      <c r="I204" s="23"/>
      <c r="J204" s="23"/>
      <c r="K204" s="23"/>
      <c r="L204" s="23"/>
      <c r="M204" s="23"/>
      <c r="N204" s="23"/>
      <c r="O204" s="23"/>
      <c r="P204" s="35"/>
      <c r="Q204" s="21">
        <f>+SUM(H204:O204)-P204</f>
        <v>0</v>
      </c>
    </row>
    <row r="205" spans="3:18" ht="15.75" customHeight="1" thickBot="1" x14ac:dyDescent="0.6">
      <c r="C205" s="503"/>
      <c r="D205" s="514"/>
      <c r="E205" s="223"/>
      <c r="F205" s="16" t="s">
        <v>44</v>
      </c>
      <c r="G205" s="197"/>
      <c r="H205" s="36"/>
      <c r="I205" s="37"/>
      <c r="J205" s="37"/>
      <c r="K205" s="37"/>
      <c r="L205" s="37"/>
      <c r="M205" s="37"/>
      <c r="N205" s="37"/>
      <c r="O205" s="37"/>
      <c r="P205" s="38"/>
      <c r="Q205" s="21">
        <f>+SUM(H205:O205)-P205</f>
        <v>0</v>
      </c>
    </row>
    <row r="206" spans="3:18" ht="15.75" customHeight="1" x14ac:dyDescent="0.55000000000000004">
      <c r="C206" s="504" t="s">
        <v>38</v>
      </c>
      <c r="D206" s="526" t="s">
        <v>15</v>
      </c>
      <c r="E206" s="225"/>
      <c r="F206" s="14" t="s">
        <v>41</v>
      </c>
      <c r="G206" s="226"/>
      <c r="H206" s="31"/>
      <c r="I206" s="32"/>
      <c r="J206" s="32"/>
      <c r="K206" s="32"/>
      <c r="L206" s="32"/>
      <c r="M206" s="32"/>
      <c r="N206" s="32"/>
      <c r="O206" s="32"/>
      <c r="P206" s="33"/>
    </row>
    <row r="207" spans="3:18" ht="15.75" customHeight="1" x14ac:dyDescent="0.55000000000000004">
      <c r="C207" s="505"/>
      <c r="D207" s="527"/>
      <c r="E207" s="188"/>
      <c r="F207" s="15" t="s">
        <v>42</v>
      </c>
      <c r="G207" s="220"/>
      <c r="H207" s="6"/>
      <c r="I207" s="23"/>
      <c r="J207" s="22">
        <v>190945.94594594592</v>
      </c>
      <c r="K207" s="22">
        <v>190945.94594594592</v>
      </c>
      <c r="L207" s="22">
        <v>190945.94594594592</v>
      </c>
      <c r="M207" s="22">
        <v>0</v>
      </c>
      <c r="N207" s="22">
        <v>0</v>
      </c>
      <c r="O207" s="22">
        <v>0</v>
      </c>
      <c r="P207" s="34">
        <v>572837.83783783775</v>
      </c>
    </row>
    <row r="208" spans="3:18" ht="15.75" customHeight="1" x14ac:dyDescent="0.55000000000000004">
      <c r="C208" s="505"/>
      <c r="D208" s="527"/>
      <c r="E208" s="188"/>
      <c r="F208" s="15" t="s">
        <v>43</v>
      </c>
      <c r="G208" s="220"/>
      <c r="H208" s="6"/>
      <c r="I208" s="23"/>
      <c r="J208" s="23"/>
      <c r="K208" s="23"/>
      <c r="L208" s="23"/>
      <c r="M208" s="23"/>
      <c r="N208" s="23"/>
      <c r="O208" s="23"/>
      <c r="P208" s="35"/>
    </row>
    <row r="209" spans="3:18" ht="15.75" customHeight="1" thickBot="1" x14ac:dyDescent="0.6">
      <c r="C209" s="506"/>
      <c r="D209" s="528"/>
      <c r="E209" s="227"/>
      <c r="F209" s="16" t="s">
        <v>44</v>
      </c>
      <c r="G209" s="221"/>
      <c r="H209" s="41"/>
      <c r="I209" s="37"/>
      <c r="J209" s="37"/>
      <c r="K209" s="37"/>
      <c r="L209" s="37"/>
      <c r="M209" s="37"/>
      <c r="N209" s="37"/>
      <c r="O209" s="37"/>
      <c r="P209" s="38"/>
    </row>
    <row r="210" spans="3:18" ht="15.75" customHeight="1" x14ac:dyDescent="0.55000000000000004">
      <c r="C210" s="501" t="s">
        <v>49</v>
      </c>
      <c r="D210" s="494" t="s">
        <v>15</v>
      </c>
      <c r="E210" s="228"/>
      <c r="F210" s="52" t="s">
        <v>41</v>
      </c>
      <c r="G210" s="218"/>
      <c r="H210" s="32"/>
      <c r="I210" s="32"/>
      <c r="J210" s="32"/>
      <c r="K210" s="32"/>
      <c r="L210" s="32"/>
      <c r="M210" s="32"/>
      <c r="N210" s="32"/>
      <c r="O210" s="32"/>
      <c r="P210" s="33"/>
      <c r="Q210" s="21">
        <f>+SUM(H210:O210)-P210</f>
        <v>0</v>
      </c>
      <c r="R210" s="17"/>
    </row>
    <row r="211" spans="3:18" ht="15.75" customHeight="1" x14ac:dyDescent="0.55000000000000004">
      <c r="C211" s="502"/>
      <c r="D211" s="495"/>
      <c r="E211" s="183"/>
      <c r="F211" s="53" t="s">
        <v>42</v>
      </c>
      <c r="G211" s="207"/>
      <c r="H211" s="50">
        <v>0</v>
      </c>
      <c r="I211" s="50">
        <v>1074810.8108108107</v>
      </c>
      <c r="J211" s="50">
        <v>2507891.8918918921</v>
      </c>
      <c r="K211" s="50">
        <v>2507891.8918918921</v>
      </c>
      <c r="L211" s="50">
        <v>1074810.8108108107</v>
      </c>
      <c r="M211" s="50">
        <v>0</v>
      </c>
      <c r="N211" s="50">
        <v>0</v>
      </c>
      <c r="O211" s="50">
        <v>0</v>
      </c>
      <c r="P211" s="51">
        <v>7165405.4054054059</v>
      </c>
      <c r="Q211" s="21">
        <f>+SUM(H211:O211)-P211</f>
        <v>0</v>
      </c>
      <c r="R211" s="17">
        <f>+R212-R213</f>
        <v>46726421.095461652</v>
      </c>
    </row>
    <row r="212" spans="3:18" ht="15.75" customHeight="1" x14ac:dyDescent="0.55000000000000004">
      <c r="C212" s="502"/>
      <c r="D212" s="495"/>
      <c r="E212" s="183"/>
      <c r="F212" s="53" t="s">
        <v>43</v>
      </c>
      <c r="G212" s="207"/>
      <c r="H212" s="23"/>
      <c r="I212" s="23"/>
      <c r="J212" s="23"/>
      <c r="K212" s="23"/>
      <c r="L212" s="23"/>
      <c r="M212" s="23"/>
      <c r="N212" s="23"/>
      <c r="O212" s="23"/>
      <c r="P212" s="35"/>
      <c r="Q212" s="21">
        <f>+SUM(H212:O212)-P212</f>
        <v>0</v>
      </c>
      <c r="R212" s="17">
        <f>SUM(P71:P90)</f>
        <v>75199019.32248868</v>
      </c>
    </row>
    <row r="213" spans="3:18" ht="15.75" customHeight="1" thickBot="1" x14ac:dyDescent="0.6">
      <c r="C213" s="503"/>
      <c r="D213" s="496"/>
      <c r="E213" s="184"/>
      <c r="F213" s="54" t="s">
        <v>44</v>
      </c>
      <c r="G213" s="229"/>
      <c r="H213" s="42"/>
      <c r="I213" s="42"/>
      <c r="J213" s="42"/>
      <c r="K213" s="42"/>
      <c r="L213" s="42"/>
      <c r="M213" s="42"/>
      <c r="N213" s="42"/>
      <c r="O213" s="42"/>
      <c r="P213" s="43"/>
      <c r="Q213" s="21">
        <f>+SUM(H213:O213)-P213</f>
        <v>0</v>
      </c>
      <c r="R213" s="17">
        <f>+P72</f>
        <v>28472598.227027025</v>
      </c>
    </row>
    <row r="214" spans="3:18" ht="15.75" customHeight="1" x14ac:dyDescent="0.55000000000000004">
      <c r="C214" s="504" t="s">
        <v>50</v>
      </c>
      <c r="D214" s="494" t="s">
        <v>15</v>
      </c>
      <c r="E214" s="228"/>
      <c r="F214" s="52" t="s">
        <v>41</v>
      </c>
      <c r="G214" s="230"/>
      <c r="H214" s="231"/>
      <c r="I214" s="231"/>
      <c r="J214" s="231"/>
      <c r="K214" s="231"/>
      <c r="L214" s="231"/>
      <c r="M214" s="231"/>
      <c r="N214" s="231"/>
      <c r="O214" s="231"/>
      <c r="P214" s="232"/>
    </row>
    <row r="215" spans="3:18" ht="15.75" customHeight="1" x14ac:dyDescent="0.55000000000000004">
      <c r="C215" s="505"/>
      <c r="D215" s="495"/>
      <c r="E215" s="183"/>
      <c r="F215" s="53" t="s">
        <v>42</v>
      </c>
      <c r="G215" s="204"/>
      <c r="H215" s="50">
        <v>0</v>
      </c>
      <c r="I215" s="50">
        <v>26712.16216216216</v>
      </c>
      <c r="J215" s="50">
        <v>62328.37837837838</v>
      </c>
      <c r="K215" s="50">
        <v>62328.37837837838</v>
      </c>
      <c r="L215" s="50">
        <v>26712.16216216216</v>
      </c>
      <c r="M215" s="50">
        <v>0</v>
      </c>
      <c r="N215" s="50">
        <v>0</v>
      </c>
      <c r="O215" s="50">
        <v>0</v>
      </c>
      <c r="P215" s="51">
        <v>178081.08108108107</v>
      </c>
    </row>
    <row r="216" spans="3:18" ht="15.75" customHeight="1" x14ac:dyDescent="0.55000000000000004">
      <c r="C216" s="505"/>
      <c r="D216" s="495"/>
      <c r="E216" s="183"/>
      <c r="F216" s="53" t="s">
        <v>43</v>
      </c>
      <c r="G216" s="204"/>
      <c r="H216" s="23"/>
      <c r="I216" s="23"/>
      <c r="J216" s="23"/>
      <c r="K216" s="23"/>
      <c r="L216" s="23"/>
      <c r="M216" s="23"/>
      <c r="N216" s="23"/>
      <c r="O216" s="23"/>
      <c r="P216" s="35"/>
    </row>
    <row r="217" spans="3:18" ht="15.75" customHeight="1" thickBot="1" x14ac:dyDescent="0.6">
      <c r="C217" s="506"/>
      <c r="D217" s="496"/>
      <c r="E217" s="184"/>
      <c r="F217" s="54" t="s">
        <v>44</v>
      </c>
      <c r="G217" s="217"/>
      <c r="H217" s="42"/>
      <c r="I217" s="42"/>
      <c r="J217" s="42"/>
      <c r="K217" s="42"/>
      <c r="L217" s="42"/>
      <c r="M217" s="42"/>
      <c r="N217" s="42"/>
      <c r="O217" s="42"/>
      <c r="P217" s="43"/>
    </row>
    <row r="218" spans="3:18" ht="15.75" customHeight="1" x14ac:dyDescent="0.55000000000000004">
      <c r="C218" s="498" t="s">
        <v>52</v>
      </c>
      <c r="D218" s="494" t="s">
        <v>15</v>
      </c>
      <c r="E218" s="228"/>
      <c r="F218" s="52" t="s">
        <v>41</v>
      </c>
      <c r="G218" s="218"/>
      <c r="H218" s="231"/>
      <c r="I218" s="231"/>
      <c r="J218" s="231"/>
      <c r="K218" s="231"/>
      <c r="L218" s="231"/>
      <c r="M218" s="231"/>
      <c r="N218" s="231"/>
      <c r="O218" s="231"/>
      <c r="P218" s="232"/>
      <c r="Q218" s="21">
        <f t="shared" ref="Q218:Q225" si="32">+SUM(H218:O218)-P218</f>
        <v>0</v>
      </c>
      <c r="R218" s="17">
        <f>+P211</f>
        <v>7165405.4054054059</v>
      </c>
    </row>
    <row r="219" spans="3:18" ht="15.75" customHeight="1" x14ac:dyDescent="0.55000000000000004">
      <c r="C219" s="499"/>
      <c r="D219" s="495"/>
      <c r="E219" s="183"/>
      <c r="F219" s="53" t="s">
        <v>42</v>
      </c>
      <c r="G219" s="207"/>
      <c r="H219" s="50">
        <v>0</v>
      </c>
      <c r="I219" s="50">
        <v>498851.35135135119</v>
      </c>
      <c r="J219" s="50">
        <v>498851.35135135119</v>
      </c>
      <c r="K219" s="50">
        <v>498851.35135135119</v>
      </c>
      <c r="L219" s="50">
        <v>498851.35135135119</v>
      </c>
      <c r="M219" s="50">
        <v>0</v>
      </c>
      <c r="N219" s="50">
        <v>0</v>
      </c>
      <c r="O219" s="50">
        <v>0</v>
      </c>
      <c r="P219" s="51">
        <v>1995405.4054054047</v>
      </c>
      <c r="Q219" s="21">
        <f t="shared" si="32"/>
        <v>0</v>
      </c>
      <c r="R219" s="17">
        <f>+R217-R218</f>
        <v>-7165405.4054054059</v>
      </c>
    </row>
    <row r="220" spans="3:18" ht="15.75" customHeight="1" x14ac:dyDescent="0.55000000000000004">
      <c r="C220" s="499"/>
      <c r="D220" s="495"/>
      <c r="E220" s="183"/>
      <c r="F220" s="53" t="s">
        <v>43</v>
      </c>
      <c r="G220" s="207"/>
      <c r="H220" s="23"/>
      <c r="I220" s="23"/>
      <c r="J220" s="23"/>
      <c r="K220" s="23"/>
      <c r="L220" s="23"/>
      <c r="M220" s="23"/>
      <c r="N220" s="23"/>
      <c r="O220" s="23"/>
      <c r="P220" s="35"/>
      <c r="Q220" s="21">
        <f t="shared" si="32"/>
        <v>0</v>
      </c>
      <c r="R220" s="47"/>
    </row>
    <row r="221" spans="3:18" ht="15.75" customHeight="1" thickBot="1" x14ac:dyDescent="0.6">
      <c r="C221" s="500"/>
      <c r="D221" s="496"/>
      <c r="E221" s="184"/>
      <c r="F221" s="54" t="s">
        <v>44</v>
      </c>
      <c r="G221" s="229"/>
      <c r="H221" s="42"/>
      <c r="I221" s="42"/>
      <c r="J221" s="42"/>
      <c r="K221" s="42"/>
      <c r="L221" s="42"/>
      <c r="M221" s="42"/>
      <c r="N221" s="42"/>
      <c r="O221" s="42"/>
      <c r="P221" s="43"/>
      <c r="Q221" s="21">
        <f t="shared" si="32"/>
        <v>0</v>
      </c>
    </row>
    <row r="222" spans="3:18" ht="15.75" customHeight="1" thickBot="1" x14ac:dyDescent="0.6">
      <c r="C222" s="488" t="s">
        <v>89</v>
      </c>
      <c r="D222" s="491" t="s">
        <v>15</v>
      </c>
      <c r="E222" s="189"/>
      <c r="F222" s="52" t="s">
        <v>41</v>
      </c>
      <c r="G222" s="172"/>
      <c r="H222" s="31">
        <f>+H218+H214+H210+H206+H202+H198+H194</f>
        <v>0</v>
      </c>
      <c r="I222" s="31">
        <f t="shared" ref="I222:P222" si="33">+I218+I214+I210+I206+I202+I198+I194</f>
        <v>0</v>
      </c>
      <c r="J222" s="31">
        <f t="shared" si="33"/>
        <v>0</v>
      </c>
      <c r="K222" s="31">
        <f t="shared" si="33"/>
        <v>0</v>
      </c>
      <c r="L222" s="31">
        <f t="shared" si="33"/>
        <v>0</v>
      </c>
      <c r="M222" s="31">
        <f t="shared" si="33"/>
        <v>0</v>
      </c>
      <c r="N222" s="31">
        <f t="shared" si="33"/>
        <v>0</v>
      </c>
      <c r="O222" s="31">
        <f t="shared" si="33"/>
        <v>0</v>
      </c>
      <c r="P222" s="113">
        <f t="shared" si="33"/>
        <v>0</v>
      </c>
      <c r="Q222" s="21">
        <f t="shared" si="32"/>
        <v>0</v>
      </c>
    </row>
    <row r="223" spans="3:18" ht="15.75" customHeight="1" thickBot="1" x14ac:dyDescent="0.6">
      <c r="C223" s="489"/>
      <c r="D223" s="492"/>
      <c r="E223" s="190"/>
      <c r="F223" s="53" t="s">
        <v>42</v>
      </c>
      <c r="G223" s="2"/>
      <c r="H223" s="31">
        <f t="shared" ref="H223:P225" si="34">+H219+H215+H211+H207+H203+H199+H195</f>
        <v>0</v>
      </c>
      <c r="I223" s="31">
        <f t="shared" si="34"/>
        <v>2689809.4594594594</v>
      </c>
      <c r="J223" s="31">
        <f t="shared" si="34"/>
        <v>4563879.7297297306</v>
      </c>
      <c r="K223" s="31">
        <f t="shared" si="34"/>
        <v>4563879.7297297306</v>
      </c>
      <c r="L223" s="31">
        <f t="shared" si="34"/>
        <v>2880755.405405405</v>
      </c>
      <c r="M223" s="31">
        <f t="shared" si="34"/>
        <v>635081.08108108118</v>
      </c>
      <c r="N223" s="31">
        <f t="shared" si="34"/>
        <v>0</v>
      </c>
      <c r="O223" s="31">
        <f t="shared" si="34"/>
        <v>0</v>
      </c>
      <c r="P223" s="113">
        <f t="shared" si="34"/>
        <v>15333405.405405406</v>
      </c>
      <c r="Q223" s="21">
        <f t="shared" si="32"/>
        <v>0</v>
      </c>
    </row>
    <row r="224" spans="3:18" ht="15.75" customHeight="1" thickBot="1" x14ac:dyDescent="0.6">
      <c r="C224" s="489"/>
      <c r="D224" s="492"/>
      <c r="E224" s="190"/>
      <c r="F224" s="53" t="s">
        <v>43</v>
      </c>
      <c r="G224" s="2"/>
      <c r="H224" s="31">
        <f t="shared" si="34"/>
        <v>0</v>
      </c>
      <c r="I224" s="31">
        <f t="shared" si="34"/>
        <v>0</v>
      </c>
      <c r="J224" s="31">
        <f t="shared" si="34"/>
        <v>0</v>
      </c>
      <c r="K224" s="31">
        <f t="shared" si="34"/>
        <v>0</v>
      </c>
      <c r="L224" s="31">
        <f t="shared" si="34"/>
        <v>0</v>
      </c>
      <c r="M224" s="31">
        <f t="shared" si="34"/>
        <v>0</v>
      </c>
      <c r="N224" s="31">
        <f t="shared" si="34"/>
        <v>0</v>
      </c>
      <c r="O224" s="31">
        <f t="shared" si="34"/>
        <v>0</v>
      </c>
      <c r="P224" s="113">
        <f t="shared" si="34"/>
        <v>0</v>
      </c>
      <c r="Q224" s="21">
        <f t="shared" si="32"/>
        <v>0</v>
      </c>
    </row>
    <row r="225" spans="3:17" ht="15.75" customHeight="1" thickBot="1" x14ac:dyDescent="0.6">
      <c r="C225" s="490"/>
      <c r="D225" s="493"/>
      <c r="E225" s="191"/>
      <c r="F225" s="54" t="s">
        <v>44</v>
      </c>
      <c r="G225" s="45"/>
      <c r="H225" s="233">
        <f t="shared" si="34"/>
        <v>0</v>
      </c>
      <c r="I225" s="233">
        <f t="shared" si="34"/>
        <v>0</v>
      </c>
      <c r="J225" s="233">
        <f t="shared" si="34"/>
        <v>0</v>
      </c>
      <c r="K225" s="233">
        <f t="shared" si="34"/>
        <v>0</v>
      </c>
      <c r="L225" s="233">
        <f t="shared" si="34"/>
        <v>0</v>
      </c>
      <c r="M225" s="233">
        <f t="shared" si="34"/>
        <v>0</v>
      </c>
      <c r="N225" s="233">
        <f t="shared" si="34"/>
        <v>0</v>
      </c>
      <c r="O225" s="233">
        <f t="shared" si="34"/>
        <v>0</v>
      </c>
      <c r="P225" s="234">
        <f t="shared" si="34"/>
        <v>0</v>
      </c>
      <c r="Q225" s="21">
        <f t="shared" si="32"/>
        <v>0</v>
      </c>
    </row>
    <row r="226" spans="3:17" ht="15.75" customHeight="1" x14ac:dyDescent="0.55000000000000004">
      <c r="C226" s="266"/>
      <c r="D226" s="8"/>
      <c r="E226" s="8"/>
      <c r="F226" s="8"/>
      <c r="G226" s="9"/>
      <c r="I226" s="111"/>
      <c r="J226" s="111"/>
      <c r="K226" s="111"/>
      <c r="L226" s="111"/>
      <c r="M226" s="111"/>
      <c r="N226" s="111"/>
      <c r="O226" s="111"/>
      <c r="P226" s="111"/>
    </row>
    <row r="227" spans="3:17" ht="15.75" customHeight="1" x14ac:dyDescent="0.55000000000000004"/>
    <row r="228" spans="3:17" ht="15.75" customHeight="1" x14ac:dyDescent="0.55000000000000004"/>
    <row r="229" spans="3:17" ht="15.75" customHeight="1" x14ac:dyDescent="0.55000000000000004"/>
    <row r="230" spans="3:17" ht="15.75" customHeight="1" x14ac:dyDescent="0.55000000000000004"/>
    <row r="231" spans="3:17" ht="15.75" customHeight="1" x14ac:dyDescent="0.55000000000000004"/>
    <row r="232" spans="3:17" ht="15.75" customHeight="1" x14ac:dyDescent="0.55000000000000004"/>
    <row r="233" spans="3:17" ht="15.75" customHeight="1" x14ac:dyDescent="0.55000000000000004"/>
    <row r="234" spans="3:17" ht="15.75" customHeight="1" x14ac:dyDescent="0.55000000000000004"/>
    <row r="235" spans="3:17" ht="15.75" customHeight="1" x14ac:dyDescent="0.55000000000000004"/>
    <row r="236" spans="3:17" ht="15.75" customHeight="1" x14ac:dyDescent="0.55000000000000004"/>
    <row r="237" spans="3:17" ht="15.75" customHeight="1" x14ac:dyDescent="0.55000000000000004"/>
    <row r="238" spans="3:17" ht="15.75" customHeight="1" x14ac:dyDescent="0.55000000000000004"/>
    <row r="239" spans="3:17" ht="15.75" customHeight="1" x14ac:dyDescent="0.55000000000000004"/>
    <row r="240" spans="3:17" ht="15.75" customHeight="1" x14ac:dyDescent="0.55000000000000004"/>
    <row r="241" ht="15.75" customHeight="1" x14ac:dyDescent="0.55000000000000004"/>
    <row r="242" ht="15.75" customHeight="1" x14ac:dyDescent="0.55000000000000004"/>
    <row r="243" ht="15.75" customHeight="1" x14ac:dyDescent="0.55000000000000004"/>
    <row r="244" ht="15.75" customHeight="1" x14ac:dyDescent="0.55000000000000004"/>
    <row r="245" ht="15.75" customHeight="1" x14ac:dyDescent="0.55000000000000004"/>
    <row r="246" ht="15.75" customHeight="1" x14ac:dyDescent="0.55000000000000004"/>
    <row r="247" ht="15.75" customHeight="1" x14ac:dyDescent="0.55000000000000004"/>
    <row r="248" ht="15.75" customHeight="1" x14ac:dyDescent="0.55000000000000004"/>
    <row r="249" ht="15.75" customHeight="1" x14ac:dyDescent="0.55000000000000004"/>
    <row r="250" ht="15.75" customHeight="1" x14ac:dyDescent="0.55000000000000004"/>
    <row r="251" ht="15.75" customHeight="1" x14ac:dyDescent="0.55000000000000004"/>
    <row r="252" ht="15.75" customHeight="1" x14ac:dyDescent="0.55000000000000004"/>
    <row r="253" ht="15.75" customHeight="1" x14ac:dyDescent="0.55000000000000004"/>
    <row r="254" ht="15.75" customHeight="1" x14ac:dyDescent="0.55000000000000004"/>
    <row r="255" ht="15.75" customHeight="1" x14ac:dyDescent="0.55000000000000004"/>
    <row r="256" ht="15.75" customHeight="1" x14ac:dyDescent="0.55000000000000004"/>
    <row r="257" ht="15.75" customHeight="1" x14ac:dyDescent="0.55000000000000004"/>
    <row r="258" ht="15.75" customHeight="1" x14ac:dyDescent="0.55000000000000004"/>
    <row r="259" ht="15.75" customHeight="1" x14ac:dyDescent="0.55000000000000004"/>
    <row r="260" ht="15.75" customHeight="1" x14ac:dyDescent="0.55000000000000004"/>
    <row r="261" ht="15.75" customHeight="1" x14ac:dyDescent="0.55000000000000004"/>
    <row r="262" ht="15.75" customHeight="1" x14ac:dyDescent="0.55000000000000004"/>
    <row r="263" ht="15.75" customHeight="1" x14ac:dyDescent="0.55000000000000004"/>
    <row r="264" ht="15.75" customHeight="1" x14ac:dyDescent="0.55000000000000004"/>
    <row r="265" ht="15.75" customHeight="1" x14ac:dyDescent="0.55000000000000004"/>
    <row r="266" ht="15.75" customHeight="1" x14ac:dyDescent="0.55000000000000004"/>
    <row r="267" ht="15.75" customHeight="1" x14ac:dyDescent="0.55000000000000004"/>
    <row r="268" ht="15.75" customHeight="1" x14ac:dyDescent="0.55000000000000004"/>
    <row r="269" ht="15.75" customHeight="1" x14ac:dyDescent="0.55000000000000004"/>
    <row r="270" ht="15.75" customHeight="1" x14ac:dyDescent="0.55000000000000004"/>
    <row r="271" ht="15.75" customHeight="1" x14ac:dyDescent="0.55000000000000004"/>
    <row r="272" ht="15.75" customHeight="1" x14ac:dyDescent="0.55000000000000004"/>
    <row r="273" ht="15.75" customHeight="1" x14ac:dyDescent="0.55000000000000004"/>
    <row r="274" ht="15.75" customHeight="1" x14ac:dyDescent="0.55000000000000004"/>
    <row r="275" ht="15.75" customHeight="1" x14ac:dyDescent="0.55000000000000004"/>
    <row r="276" ht="15.75" customHeight="1" x14ac:dyDescent="0.55000000000000004"/>
    <row r="277" ht="15.75" customHeight="1" x14ac:dyDescent="0.55000000000000004"/>
    <row r="278" ht="15.75" customHeight="1" x14ac:dyDescent="0.55000000000000004"/>
    <row r="279" ht="15.75" customHeight="1" x14ac:dyDescent="0.55000000000000004"/>
    <row r="280" ht="15.75" customHeight="1" x14ac:dyDescent="0.55000000000000004"/>
    <row r="281" ht="15.75" customHeight="1" x14ac:dyDescent="0.55000000000000004"/>
    <row r="282" ht="15.75" customHeight="1" x14ac:dyDescent="0.55000000000000004"/>
    <row r="283" ht="15.75" customHeight="1" x14ac:dyDescent="0.55000000000000004"/>
    <row r="284" ht="15.75" customHeight="1" x14ac:dyDescent="0.55000000000000004"/>
    <row r="285" ht="15.75" customHeight="1" x14ac:dyDescent="0.55000000000000004"/>
    <row r="286" ht="15.75" customHeight="1" x14ac:dyDescent="0.55000000000000004"/>
    <row r="287" ht="15.75" customHeight="1" x14ac:dyDescent="0.55000000000000004"/>
    <row r="288" ht="15.75" customHeight="1" x14ac:dyDescent="0.55000000000000004"/>
    <row r="289" ht="15.75" customHeight="1" x14ac:dyDescent="0.55000000000000004"/>
    <row r="290" ht="15.75" customHeight="1" x14ac:dyDescent="0.55000000000000004"/>
    <row r="291" ht="15.75" customHeight="1" x14ac:dyDescent="0.55000000000000004"/>
    <row r="292" ht="15.75" customHeight="1" x14ac:dyDescent="0.55000000000000004"/>
    <row r="293" ht="15.75" customHeight="1" x14ac:dyDescent="0.55000000000000004"/>
    <row r="294" ht="15.75" customHeight="1" x14ac:dyDescent="0.55000000000000004"/>
    <row r="295" ht="15.75" customHeight="1" x14ac:dyDescent="0.55000000000000004"/>
    <row r="296" ht="15.75" customHeight="1" x14ac:dyDescent="0.55000000000000004"/>
    <row r="297" ht="15.75" customHeight="1" x14ac:dyDescent="0.55000000000000004"/>
    <row r="298" ht="15.75" customHeight="1" x14ac:dyDescent="0.55000000000000004"/>
    <row r="299" ht="15.75" customHeight="1" x14ac:dyDescent="0.55000000000000004"/>
    <row r="300" ht="15.75" customHeight="1" x14ac:dyDescent="0.55000000000000004"/>
    <row r="301" ht="15.75" customHeight="1" x14ac:dyDescent="0.55000000000000004"/>
    <row r="302" ht="15.75" customHeight="1" x14ac:dyDescent="0.55000000000000004"/>
    <row r="303" ht="15.75" customHeight="1" x14ac:dyDescent="0.55000000000000004"/>
    <row r="304" ht="15.75" customHeight="1" x14ac:dyDescent="0.55000000000000004"/>
    <row r="305" ht="15.75" customHeight="1" x14ac:dyDescent="0.55000000000000004"/>
    <row r="306" ht="15.75" customHeight="1" x14ac:dyDescent="0.55000000000000004"/>
    <row r="307" ht="15.75" customHeight="1" x14ac:dyDescent="0.55000000000000004"/>
    <row r="308" ht="15.75" customHeight="1" x14ac:dyDescent="0.55000000000000004"/>
    <row r="309" ht="15.75" customHeight="1" x14ac:dyDescent="0.55000000000000004"/>
    <row r="310" ht="15.75" customHeight="1" x14ac:dyDescent="0.55000000000000004"/>
    <row r="311" ht="15.75" customHeight="1" x14ac:dyDescent="0.55000000000000004"/>
    <row r="312" ht="15.75" customHeight="1" x14ac:dyDescent="0.55000000000000004"/>
    <row r="313" ht="15.75" customHeight="1" x14ac:dyDescent="0.55000000000000004"/>
    <row r="314" ht="15.75" customHeight="1" x14ac:dyDescent="0.55000000000000004"/>
    <row r="315" ht="15.75" customHeight="1" x14ac:dyDescent="0.55000000000000004"/>
    <row r="316" ht="15.75" customHeight="1" x14ac:dyDescent="0.55000000000000004"/>
    <row r="317" ht="15.75" customHeight="1" x14ac:dyDescent="0.55000000000000004"/>
    <row r="318" ht="15.75" customHeight="1" x14ac:dyDescent="0.55000000000000004"/>
    <row r="319" ht="15.75" customHeight="1" x14ac:dyDescent="0.55000000000000004"/>
    <row r="320" ht="15.75" customHeight="1" x14ac:dyDescent="0.55000000000000004"/>
    <row r="321" ht="15.75" customHeight="1" x14ac:dyDescent="0.55000000000000004"/>
    <row r="322" ht="15.75" customHeight="1" x14ac:dyDescent="0.55000000000000004"/>
    <row r="323" ht="15.75" customHeight="1" x14ac:dyDescent="0.55000000000000004"/>
    <row r="324" ht="15.75" customHeight="1" x14ac:dyDescent="0.55000000000000004"/>
    <row r="325" ht="15.75" customHeight="1" x14ac:dyDescent="0.55000000000000004"/>
    <row r="326" ht="15.75" customHeight="1" x14ac:dyDescent="0.55000000000000004"/>
    <row r="327" ht="15.75" customHeight="1" x14ac:dyDescent="0.55000000000000004"/>
    <row r="328" ht="15.75" customHeight="1" x14ac:dyDescent="0.55000000000000004"/>
    <row r="329" ht="15.75" customHeight="1" x14ac:dyDescent="0.55000000000000004"/>
    <row r="330" ht="15.75" customHeight="1" x14ac:dyDescent="0.55000000000000004"/>
    <row r="331" ht="15.75" customHeight="1" x14ac:dyDescent="0.55000000000000004"/>
    <row r="332" ht="15.75" customHeight="1" x14ac:dyDescent="0.55000000000000004"/>
    <row r="333" ht="15.75" customHeight="1" x14ac:dyDescent="0.55000000000000004"/>
    <row r="334" ht="15.75" customHeight="1" x14ac:dyDescent="0.55000000000000004"/>
    <row r="335" ht="15.75" customHeight="1" x14ac:dyDescent="0.55000000000000004"/>
    <row r="336" ht="15.75" customHeight="1" x14ac:dyDescent="0.55000000000000004"/>
    <row r="337" ht="15.75" customHeight="1" x14ac:dyDescent="0.55000000000000004"/>
    <row r="338" ht="15.75" customHeight="1" x14ac:dyDescent="0.55000000000000004"/>
    <row r="339" ht="15.75" customHeight="1" x14ac:dyDescent="0.55000000000000004"/>
    <row r="340" ht="15.75" customHeight="1" x14ac:dyDescent="0.55000000000000004"/>
    <row r="341" ht="15.75" customHeight="1" x14ac:dyDescent="0.55000000000000004"/>
    <row r="342" ht="15.75" customHeight="1" x14ac:dyDescent="0.55000000000000004"/>
    <row r="343" ht="15.75" customHeight="1" x14ac:dyDescent="0.55000000000000004"/>
    <row r="344" ht="15.75" customHeight="1" x14ac:dyDescent="0.55000000000000004"/>
    <row r="345" ht="15.75" customHeight="1" x14ac:dyDescent="0.55000000000000004"/>
    <row r="346" ht="15.75" customHeight="1" x14ac:dyDescent="0.55000000000000004"/>
    <row r="347" ht="15.75" customHeight="1" x14ac:dyDescent="0.55000000000000004"/>
    <row r="348" ht="15.75" customHeight="1" x14ac:dyDescent="0.55000000000000004"/>
    <row r="349" ht="15.75" customHeight="1" x14ac:dyDescent="0.55000000000000004"/>
    <row r="350" ht="15.75" customHeight="1" x14ac:dyDescent="0.55000000000000004"/>
    <row r="351" ht="15.75" customHeight="1" x14ac:dyDescent="0.55000000000000004"/>
    <row r="352" ht="15.75" customHeight="1" x14ac:dyDescent="0.55000000000000004"/>
    <row r="353" ht="15.75" customHeight="1" x14ac:dyDescent="0.55000000000000004"/>
    <row r="354" ht="15.75" customHeight="1" x14ac:dyDescent="0.55000000000000004"/>
    <row r="355" ht="15.75" customHeight="1" x14ac:dyDescent="0.55000000000000004"/>
    <row r="356" ht="15.75" customHeight="1" x14ac:dyDescent="0.55000000000000004"/>
    <row r="357" ht="15.75" customHeight="1" x14ac:dyDescent="0.55000000000000004"/>
    <row r="358" ht="15.75" customHeight="1" x14ac:dyDescent="0.55000000000000004"/>
    <row r="359" ht="15.75" customHeight="1" x14ac:dyDescent="0.55000000000000004"/>
    <row r="360" ht="15.75" customHeight="1" x14ac:dyDescent="0.55000000000000004"/>
    <row r="361" ht="15.75" customHeight="1" x14ac:dyDescent="0.55000000000000004"/>
    <row r="362" ht="15.75" customHeight="1" x14ac:dyDescent="0.55000000000000004"/>
    <row r="363" ht="15.75" customHeight="1" x14ac:dyDescent="0.55000000000000004"/>
    <row r="364" ht="15.75" customHeight="1" x14ac:dyDescent="0.55000000000000004"/>
    <row r="365" ht="15.75" customHeight="1" x14ac:dyDescent="0.55000000000000004"/>
    <row r="366" ht="15.75" customHeight="1" x14ac:dyDescent="0.55000000000000004"/>
    <row r="367" ht="15.75" customHeight="1" x14ac:dyDescent="0.55000000000000004"/>
    <row r="368" ht="15.75" customHeight="1" x14ac:dyDescent="0.55000000000000004"/>
    <row r="369" ht="15.75" customHeight="1" x14ac:dyDescent="0.55000000000000004"/>
    <row r="370" ht="15.75" customHeight="1" x14ac:dyDescent="0.55000000000000004"/>
    <row r="371" ht="15.75" customHeight="1" x14ac:dyDescent="0.55000000000000004"/>
    <row r="372" ht="15.75" customHeight="1" x14ac:dyDescent="0.55000000000000004"/>
    <row r="373" ht="15.75" customHeight="1" x14ac:dyDescent="0.55000000000000004"/>
    <row r="374" ht="15.75" customHeight="1" x14ac:dyDescent="0.55000000000000004"/>
    <row r="375" ht="15.75" customHeight="1" x14ac:dyDescent="0.55000000000000004"/>
    <row r="376" ht="15.75" customHeight="1" x14ac:dyDescent="0.55000000000000004"/>
    <row r="377" ht="15.75" customHeight="1" x14ac:dyDescent="0.55000000000000004"/>
    <row r="378" ht="15.75" customHeight="1" x14ac:dyDescent="0.55000000000000004"/>
    <row r="379" ht="15.75" customHeight="1" x14ac:dyDescent="0.55000000000000004"/>
    <row r="380" ht="15.75" customHeight="1" x14ac:dyDescent="0.55000000000000004"/>
    <row r="381" ht="15.75" customHeight="1" x14ac:dyDescent="0.55000000000000004"/>
    <row r="382" ht="15.75" customHeight="1" x14ac:dyDescent="0.55000000000000004"/>
    <row r="383" ht="15.75" customHeight="1" x14ac:dyDescent="0.55000000000000004"/>
    <row r="384" ht="15.75" customHeight="1" x14ac:dyDescent="0.55000000000000004"/>
    <row r="385" ht="15.75" customHeight="1" x14ac:dyDescent="0.55000000000000004"/>
    <row r="386" ht="15.75" customHeight="1" x14ac:dyDescent="0.55000000000000004"/>
    <row r="387" ht="15.75" customHeight="1" x14ac:dyDescent="0.55000000000000004"/>
    <row r="388" ht="15.75" customHeight="1" x14ac:dyDescent="0.55000000000000004"/>
    <row r="389" ht="15.75" customHeight="1" x14ac:dyDescent="0.55000000000000004"/>
    <row r="390" ht="15.75" customHeight="1" x14ac:dyDescent="0.55000000000000004"/>
    <row r="391" ht="15.75" customHeight="1" x14ac:dyDescent="0.55000000000000004"/>
    <row r="392" ht="15.75" customHeight="1" x14ac:dyDescent="0.55000000000000004"/>
    <row r="393" ht="15.75" customHeight="1" x14ac:dyDescent="0.55000000000000004"/>
    <row r="394" ht="15.75" customHeight="1" x14ac:dyDescent="0.55000000000000004"/>
    <row r="395" ht="15.75" customHeight="1" x14ac:dyDescent="0.55000000000000004"/>
    <row r="396" ht="15.75" customHeight="1" x14ac:dyDescent="0.55000000000000004"/>
    <row r="397" ht="15.75" customHeight="1" x14ac:dyDescent="0.55000000000000004"/>
    <row r="398" ht="15.75" customHeight="1" x14ac:dyDescent="0.55000000000000004"/>
    <row r="399" ht="15.75" customHeight="1" x14ac:dyDescent="0.55000000000000004"/>
    <row r="400" ht="15.75" customHeight="1" x14ac:dyDescent="0.55000000000000004"/>
    <row r="401" ht="15.75" customHeight="1" x14ac:dyDescent="0.55000000000000004"/>
    <row r="402" ht="15.75" customHeight="1" x14ac:dyDescent="0.55000000000000004"/>
    <row r="403" ht="15.75" customHeight="1" x14ac:dyDescent="0.55000000000000004"/>
    <row r="404" ht="15.75" customHeight="1" x14ac:dyDescent="0.55000000000000004"/>
    <row r="405" ht="15.75" customHeight="1" x14ac:dyDescent="0.55000000000000004"/>
    <row r="406" ht="15.75" customHeight="1" x14ac:dyDescent="0.55000000000000004"/>
    <row r="407" ht="15.75" customHeight="1" x14ac:dyDescent="0.55000000000000004"/>
    <row r="408" ht="15.75" customHeight="1" x14ac:dyDescent="0.55000000000000004"/>
    <row r="409" ht="15.75" customHeight="1" x14ac:dyDescent="0.55000000000000004"/>
    <row r="410" ht="15.75" customHeight="1" x14ac:dyDescent="0.55000000000000004"/>
    <row r="411" ht="15.75" customHeight="1" x14ac:dyDescent="0.55000000000000004"/>
    <row r="412" ht="15.75" customHeight="1" x14ac:dyDescent="0.55000000000000004"/>
    <row r="413" ht="15.75" customHeight="1" x14ac:dyDescent="0.55000000000000004"/>
    <row r="414" ht="15.75" customHeight="1" x14ac:dyDescent="0.55000000000000004"/>
    <row r="415" ht="15.75" customHeight="1" x14ac:dyDescent="0.55000000000000004"/>
    <row r="416" ht="15.75" customHeight="1" x14ac:dyDescent="0.55000000000000004"/>
    <row r="417" ht="15.75" customHeight="1" x14ac:dyDescent="0.55000000000000004"/>
    <row r="418" ht="15.75" customHeight="1" x14ac:dyDescent="0.55000000000000004"/>
    <row r="419" ht="15.75" customHeight="1" x14ac:dyDescent="0.55000000000000004"/>
    <row r="420" ht="15.75" customHeight="1" x14ac:dyDescent="0.55000000000000004"/>
    <row r="421" ht="15.75" customHeight="1" x14ac:dyDescent="0.55000000000000004"/>
    <row r="422" ht="15.75" customHeight="1" x14ac:dyDescent="0.55000000000000004"/>
    <row r="423" ht="15.75" customHeight="1" x14ac:dyDescent="0.55000000000000004"/>
    <row r="424" ht="15.75" customHeight="1" x14ac:dyDescent="0.55000000000000004"/>
    <row r="425" ht="15.75" customHeight="1" x14ac:dyDescent="0.55000000000000004"/>
    <row r="426" ht="15.75" customHeight="1" x14ac:dyDescent="0.55000000000000004"/>
    <row r="427" ht="15.75" customHeight="1" x14ac:dyDescent="0.55000000000000004"/>
    <row r="428" ht="15.75" customHeight="1" x14ac:dyDescent="0.55000000000000004"/>
    <row r="429" ht="15.75" customHeight="1" x14ac:dyDescent="0.55000000000000004"/>
    <row r="430" ht="15.75" customHeight="1" x14ac:dyDescent="0.55000000000000004"/>
    <row r="431" ht="15.75" customHeight="1" x14ac:dyDescent="0.55000000000000004"/>
    <row r="432" ht="15.75" customHeight="1" x14ac:dyDescent="0.55000000000000004"/>
    <row r="433" ht="15.75" customHeight="1" x14ac:dyDescent="0.55000000000000004"/>
    <row r="434" ht="15.75" customHeight="1" x14ac:dyDescent="0.55000000000000004"/>
    <row r="435" ht="15.75" customHeight="1" x14ac:dyDescent="0.55000000000000004"/>
    <row r="436" ht="15.75" customHeight="1" x14ac:dyDescent="0.55000000000000004"/>
    <row r="437" ht="15.75" customHeight="1" x14ac:dyDescent="0.55000000000000004"/>
    <row r="438" ht="15.75" customHeight="1" x14ac:dyDescent="0.55000000000000004"/>
    <row r="439" ht="15.75" customHeight="1" x14ac:dyDescent="0.55000000000000004"/>
    <row r="440" ht="15.75" customHeight="1" x14ac:dyDescent="0.55000000000000004"/>
    <row r="441" ht="15.75" customHeight="1" x14ac:dyDescent="0.55000000000000004"/>
    <row r="442" ht="15.75" customHeight="1" x14ac:dyDescent="0.55000000000000004"/>
    <row r="443" ht="15.75" customHeight="1" x14ac:dyDescent="0.55000000000000004"/>
    <row r="444" ht="15.75" customHeight="1" x14ac:dyDescent="0.55000000000000004"/>
    <row r="445" ht="15.75" customHeight="1" x14ac:dyDescent="0.55000000000000004"/>
    <row r="446" ht="15.75" customHeight="1" x14ac:dyDescent="0.55000000000000004"/>
    <row r="447" ht="15.75" customHeight="1" x14ac:dyDescent="0.55000000000000004"/>
    <row r="448" ht="15.75" customHeight="1" x14ac:dyDescent="0.55000000000000004"/>
    <row r="449" ht="15.75" customHeight="1" x14ac:dyDescent="0.55000000000000004"/>
    <row r="450" ht="15.75" customHeight="1" x14ac:dyDescent="0.55000000000000004"/>
    <row r="451" ht="15.75" customHeight="1" x14ac:dyDescent="0.55000000000000004"/>
    <row r="452" ht="15.75" customHeight="1" x14ac:dyDescent="0.55000000000000004"/>
    <row r="453" ht="15.75" customHeight="1" x14ac:dyDescent="0.55000000000000004"/>
    <row r="454" ht="15.75" customHeight="1" x14ac:dyDescent="0.55000000000000004"/>
    <row r="455" ht="15.75" customHeight="1" x14ac:dyDescent="0.55000000000000004"/>
    <row r="456" ht="15.75" customHeight="1" x14ac:dyDescent="0.55000000000000004"/>
    <row r="457" ht="15.75" customHeight="1" x14ac:dyDescent="0.55000000000000004"/>
    <row r="458" ht="15.75" customHeight="1" x14ac:dyDescent="0.55000000000000004"/>
    <row r="459" ht="15.75" customHeight="1" x14ac:dyDescent="0.55000000000000004"/>
    <row r="460" ht="15.75" customHeight="1" x14ac:dyDescent="0.55000000000000004"/>
    <row r="461" ht="15.75" customHeight="1" x14ac:dyDescent="0.55000000000000004"/>
    <row r="462" ht="15.75" customHeight="1" x14ac:dyDescent="0.55000000000000004"/>
    <row r="463" ht="15.75" customHeight="1" x14ac:dyDescent="0.55000000000000004"/>
    <row r="464" ht="15.75" customHeight="1" x14ac:dyDescent="0.55000000000000004"/>
    <row r="465" ht="15.75" customHeight="1" x14ac:dyDescent="0.55000000000000004"/>
    <row r="466" ht="15.75" customHeight="1" x14ac:dyDescent="0.55000000000000004"/>
    <row r="467" ht="15.75" customHeight="1" x14ac:dyDescent="0.55000000000000004"/>
    <row r="468" ht="15.75" customHeight="1" x14ac:dyDescent="0.55000000000000004"/>
    <row r="469" ht="15.75" customHeight="1" x14ac:dyDescent="0.55000000000000004"/>
    <row r="470" ht="15.75" customHeight="1" x14ac:dyDescent="0.55000000000000004"/>
    <row r="471" ht="15.75" customHeight="1" x14ac:dyDescent="0.55000000000000004"/>
    <row r="472" ht="15.75" customHeight="1" x14ac:dyDescent="0.55000000000000004"/>
    <row r="473" ht="15.75" customHeight="1" x14ac:dyDescent="0.55000000000000004"/>
    <row r="474" ht="15.75" customHeight="1" x14ac:dyDescent="0.55000000000000004"/>
    <row r="475" ht="15.75" customHeight="1" x14ac:dyDescent="0.55000000000000004"/>
    <row r="476" ht="15.75" customHeight="1" x14ac:dyDescent="0.55000000000000004"/>
    <row r="477" ht="15.75" customHeight="1" x14ac:dyDescent="0.55000000000000004"/>
    <row r="478" ht="15.75" customHeight="1" x14ac:dyDescent="0.55000000000000004"/>
    <row r="479" ht="15.75" customHeight="1" x14ac:dyDescent="0.55000000000000004"/>
    <row r="480" ht="15.75" customHeight="1" x14ac:dyDescent="0.55000000000000004"/>
    <row r="481" ht="15.75" customHeight="1" x14ac:dyDescent="0.55000000000000004"/>
    <row r="482" ht="15.75" customHeight="1" x14ac:dyDescent="0.55000000000000004"/>
    <row r="483" ht="15.75" customHeight="1" x14ac:dyDescent="0.55000000000000004"/>
    <row r="484" ht="15.75" customHeight="1" x14ac:dyDescent="0.55000000000000004"/>
    <row r="485" ht="15.75" customHeight="1" x14ac:dyDescent="0.55000000000000004"/>
    <row r="486" ht="15.75" customHeight="1" x14ac:dyDescent="0.55000000000000004"/>
    <row r="487" ht="15.75" customHeight="1" x14ac:dyDescent="0.55000000000000004"/>
    <row r="488" ht="15.75" customHeight="1" x14ac:dyDescent="0.55000000000000004"/>
    <row r="489" ht="15.75" customHeight="1" x14ac:dyDescent="0.55000000000000004"/>
    <row r="490" ht="15.75" customHeight="1" x14ac:dyDescent="0.55000000000000004"/>
    <row r="491" ht="15.75" customHeight="1" x14ac:dyDescent="0.55000000000000004"/>
    <row r="492" ht="15.75" customHeight="1" x14ac:dyDescent="0.55000000000000004"/>
    <row r="493" ht="15.75" customHeight="1" x14ac:dyDescent="0.55000000000000004"/>
    <row r="494" ht="15.75" customHeight="1" x14ac:dyDescent="0.55000000000000004"/>
    <row r="495" ht="15.75" customHeight="1" x14ac:dyDescent="0.55000000000000004"/>
    <row r="496" ht="15.75" customHeight="1" x14ac:dyDescent="0.55000000000000004"/>
    <row r="497" ht="15.75" customHeight="1" x14ac:dyDescent="0.55000000000000004"/>
    <row r="498" ht="15.75" customHeight="1" x14ac:dyDescent="0.55000000000000004"/>
    <row r="499" ht="15.75" customHeight="1" x14ac:dyDescent="0.55000000000000004"/>
    <row r="500" ht="15.75" customHeight="1" x14ac:dyDescent="0.55000000000000004"/>
    <row r="501" ht="15.75" customHeight="1" x14ac:dyDescent="0.55000000000000004"/>
    <row r="502" ht="15.75" customHeight="1" x14ac:dyDescent="0.55000000000000004"/>
    <row r="503" ht="15.75" customHeight="1" x14ac:dyDescent="0.55000000000000004"/>
    <row r="504" ht="15.75" customHeight="1" x14ac:dyDescent="0.55000000000000004"/>
    <row r="505" ht="15.75" customHeight="1" x14ac:dyDescent="0.55000000000000004"/>
    <row r="506" ht="15.75" customHeight="1" x14ac:dyDescent="0.55000000000000004"/>
    <row r="507" ht="15.75" customHeight="1" x14ac:dyDescent="0.55000000000000004"/>
    <row r="508" ht="15.75" customHeight="1" x14ac:dyDescent="0.55000000000000004"/>
    <row r="509" ht="15.75" customHeight="1" x14ac:dyDescent="0.55000000000000004"/>
    <row r="510" ht="15.75" customHeight="1" x14ac:dyDescent="0.55000000000000004"/>
    <row r="511" ht="15.75" customHeight="1" x14ac:dyDescent="0.55000000000000004"/>
    <row r="512" ht="15.75" customHeight="1" x14ac:dyDescent="0.55000000000000004"/>
    <row r="513" ht="15.75" customHeight="1" x14ac:dyDescent="0.55000000000000004"/>
    <row r="514" ht="15.75" customHeight="1" x14ac:dyDescent="0.55000000000000004"/>
    <row r="515" ht="15.75" customHeight="1" x14ac:dyDescent="0.55000000000000004"/>
    <row r="516" ht="15.75" customHeight="1" x14ac:dyDescent="0.55000000000000004"/>
    <row r="517" ht="15.75" customHeight="1" x14ac:dyDescent="0.55000000000000004"/>
    <row r="518" ht="15.75" customHeight="1" x14ac:dyDescent="0.55000000000000004"/>
    <row r="519" ht="15.75" customHeight="1" x14ac:dyDescent="0.55000000000000004"/>
    <row r="520" ht="15.75" customHeight="1" x14ac:dyDescent="0.55000000000000004"/>
    <row r="521" ht="15.75" customHeight="1" x14ac:dyDescent="0.55000000000000004"/>
    <row r="522" ht="15.75" customHeight="1" x14ac:dyDescent="0.55000000000000004"/>
    <row r="523" ht="15.75" customHeight="1" x14ac:dyDescent="0.55000000000000004"/>
    <row r="524" ht="15.75" customHeight="1" x14ac:dyDescent="0.55000000000000004"/>
    <row r="525" ht="15.75" customHeight="1" x14ac:dyDescent="0.55000000000000004"/>
    <row r="526" ht="15.75" customHeight="1" x14ac:dyDescent="0.55000000000000004"/>
    <row r="527" ht="15.75" customHeight="1" x14ac:dyDescent="0.55000000000000004"/>
    <row r="528" ht="15.75" customHeight="1" x14ac:dyDescent="0.55000000000000004"/>
    <row r="529" ht="15.75" customHeight="1" x14ac:dyDescent="0.55000000000000004"/>
    <row r="530" ht="15.75" customHeight="1" x14ac:dyDescent="0.55000000000000004"/>
    <row r="531" ht="15.75" customHeight="1" x14ac:dyDescent="0.55000000000000004"/>
    <row r="532" ht="15.75" customHeight="1" x14ac:dyDescent="0.55000000000000004"/>
    <row r="533" ht="15.75" customHeight="1" x14ac:dyDescent="0.55000000000000004"/>
    <row r="534" ht="15.75" customHeight="1" x14ac:dyDescent="0.55000000000000004"/>
    <row r="535" ht="15.75" customHeight="1" x14ac:dyDescent="0.55000000000000004"/>
    <row r="536" ht="15.75" customHeight="1" x14ac:dyDescent="0.55000000000000004"/>
    <row r="537" ht="15.75" customHeight="1" x14ac:dyDescent="0.55000000000000004"/>
    <row r="538" ht="15.75" customHeight="1" x14ac:dyDescent="0.55000000000000004"/>
    <row r="539" ht="15.75" customHeight="1" x14ac:dyDescent="0.55000000000000004"/>
    <row r="540" ht="15.75" customHeight="1" x14ac:dyDescent="0.55000000000000004"/>
    <row r="541" ht="15.75" customHeight="1" x14ac:dyDescent="0.55000000000000004"/>
    <row r="542" ht="15.75" customHeight="1" x14ac:dyDescent="0.55000000000000004"/>
    <row r="543" ht="15.75" customHeight="1" x14ac:dyDescent="0.55000000000000004"/>
    <row r="544" ht="15.75" customHeight="1" x14ac:dyDescent="0.55000000000000004"/>
    <row r="545" ht="15.75" customHeight="1" x14ac:dyDescent="0.55000000000000004"/>
    <row r="546" ht="15.75" customHeight="1" x14ac:dyDescent="0.55000000000000004"/>
    <row r="547" ht="15.75" customHeight="1" x14ac:dyDescent="0.55000000000000004"/>
    <row r="548" ht="15.75" customHeight="1" x14ac:dyDescent="0.55000000000000004"/>
    <row r="549" ht="15.75" customHeight="1" x14ac:dyDescent="0.55000000000000004"/>
    <row r="550" ht="15.75" customHeight="1" x14ac:dyDescent="0.55000000000000004"/>
    <row r="551" ht="15.75" customHeight="1" x14ac:dyDescent="0.55000000000000004"/>
    <row r="552" ht="15.75" customHeight="1" x14ac:dyDescent="0.55000000000000004"/>
    <row r="553" ht="15.75" customHeight="1" x14ac:dyDescent="0.55000000000000004"/>
    <row r="554" ht="15.75" customHeight="1" x14ac:dyDescent="0.55000000000000004"/>
    <row r="555" ht="15.75" customHeight="1" x14ac:dyDescent="0.55000000000000004"/>
    <row r="556" ht="15.75" customHeight="1" x14ac:dyDescent="0.55000000000000004"/>
    <row r="557" ht="15.75" customHeight="1" x14ac:dyDescent="0.55000000000000004"/>
    <row r="558" ht="15.75" customHeight="1" x14ac:dyDescent="0.55000000000000004"/>
    <row r="559" ht="15.75" customHeight="1" x14ac:dyDescent="0.55000000000000004"/>
    <row r="560" ht="15.75" customHeight="1" x14ac:dyDescent="0.55000000000000004"/>
    <row r="561" ht="15.75" customHeight="1" x14ac:dyDescent="0.55000000000000004"/>
    <row r="562" ht="15.75" customHeight="1" x14ac:dyDescent="0.55000000000000004"/>
    <row r="563" ht="15.75" customHeight="1" x14ac:dyDescent="0.55000000000000004"/>
    <row r="564" ht="15.75" customHeight="1" x14ac:dyDescent="0.55000000000000004"/>
    <row r="565" ht="15.75" customHeight="1" x14ac:dyDescent="0.55000000000000004"/>
    <row r="566" ht="15.75" customHeight="1" x14ac:dyDescent="0.55000000000000004"/>
    <row r="567" ht="15.75" customHeight="1" x14ac:dyDescent="0.55000000000000004"/>
    <row r="568" ht="15.75" customHeight="1" x14ac:dyDescent="0.55000000000000004"/>
    <row r="569" ht="15.75" customHeight="1" x14ac:dyDescent="0.55000000000000004"/>
    <row r="570" ht="15.75" customHeight="1" x14ac:dyDescent="0.55000000000000004"/>
    <row r="571" ht="15.75" customHeight="1" x14ac:dyDescent="0.55000000000000004"/>
    <row r="572" ht="15.75" customHeight="1" x14ac:dyDescent="0.55000000000000004"/>
    <row r="573" ht="15.75" customHeight="1" x14ac:dyDescent="0.55000000000000004"/>
    <row r="574" ht="15.75" customHeight="1" x14ac:dyDescent="0.55000000000000004"/>
    <row r="575" ht="15.75" customHeight="1" x14ac:dyDescent="0.55000000000000004"/>
    <row r="576" ht="15.75" customHeight="1" x14ac:dyDescent="0.55000000000000004"/>
    <row r="577" ht="15.75" customHeight="1" x14ac:dyDescent="0.55000000000000004"/>
    <row r="578" ht="15.75" customHeight="1" x14ac:dyDescent="0.55000000000000004"/>
    <row r="579" ht="15.75" customHeight="1" x14ac:dyDescent="0.55000000000000004"/>
    <row r="580" ht="15.75" customHeight="1" x14ac:dyDescent="0.55000000000000004"/>
    <row r="581" ht="15.75" customHeight="1" x14ac:dyDescent="0.55000000000000004"/>
    <row r="582" ht="15.75" customHeight="1" x14ac:dyDescent="0.55000000000000004"/>
    <row r="583" ht="15.75" customHeight="1" x14ac:dyDescent="0.55000000000000004"/>
    <row r="584" ht="15.75" customHeight="1" x14ac:dyDescent="0.55000000000000004"/>
    <row r="585" ht="15.75" customHeight="1" x14ac:dyDescent="0.55000000000000004"/>
    <row r="586" ht="15.75" customHeight="1" x14ac:dyDescent="0.55000000000000004"/>
    <row r="587" ht="15.75" customHeight="1" x14ac:dyDescent="0.55000000000000004"/>
    <row r="588" ht="15.75" customHeight="1" x14ac:dyDescent="0.55000000000000004"/>
    <row r="589" ht="15.75" customHeight="1" x14ac:dyDescent="0.55000000000000004"/>
    <row r="590" ht="15.75" customHeight="1" x14ac:dyDescent="0.55000000000000004"/>
    <row r="591" ht="15.75" customHeight="1" x14ac:dyDescent="0.55000000000000004"/>
    <row r="592" ht="15.75" customHeight="1" x14ac:dyDescent="0.55000000000000004"/>
    <row r="593" ht="15.75" customHeight="1" x14ac:dyDescent="0.55000000000000004"/>
    <row r="594" ht="15.75" customHeight="1" x14ac:dyDescent="0.55000000000000004"/>
    <row r="595" ht="15.75" customHeight="1" x14ac:dyDescent="0.55000000000000004"/>
    <row r="596" ht="15.75" customHeight="1" x14ac:dyDescent="0.55000000000000004"/>
    <row r="597" ht="15.75" customHeight="1" x14ac:dyDescent="0.55000000000000004"/>
    <row r="598" ht="15.75" customHeight="1" x14ac:dyDescent="0.55000000000000004"/>
    <row r="599" ht="15.75" customHeight="1" x14ac:dyDescent="0.55000000000000004"/>
    <row r="600" ht="15.75" customHeight="1" x14ac:dyDescent="0.55000000000000004"/>
    <row r="601" ht="15.75" customHeight="1" x14ac:dyDescent="0.55000000000000004"/>
    <row r="602" ht="15.75" customHeight="1" x14ac:dyDescent="0.55000000000000004"/>
    <row r="603" ht="15.75" customHeight="1" x14ac:dyDescent="0.55000000000000004"/>
    <row r="604" ht="15.75" customHeight="1" x14ac:dyDescent="0.55000000000000004"/>
    <row r="605" ht="15.75" customHeight="1" x14ac:dyDescent="0.55000000000000004"/>
    <row r="606" ht="15.75" customHeight="1" x14ac:dyDescent="0.55000000000000004"/>
    <row r="607" ht="15.75" customHeight="1" x14ac:dyDescent="0.55000000000000004"/>
    <row r="608" ht="15.75" customHeight="1" x14ac:dyDescent="0.55000000000000004"/>
    <row r="609" ht="15.75" customHeight="1" x14ac:dyDescent="0.55000000000000004"/>
    <row r="610" ht="15.75" customHeight="1" x14ac:dyDescent="0.55000000000000004"/>
    <row r="611" ht="15.75" customHeight="1" x14ac:dyDescent="0.55000000000000004"/>
    <row r="612" ht="15.75" customHeight="1" x14ac:dyDescent="0.55000000000000004"/>
    <row r="613" ht="15.75" customHeight="1" x14ac:dyDescent="0.55000000000000004"/>
    <row r="614" ht="15.75" customHeight="1" x14ac:dyDescent="0.55000000000000004"/>
    <row r="615" ht="15.75" customHeight="1" x14ac:dyDescent="0.55000000000000004"/>
    <row r="616" ht="15.75" customHeight="1" x14ac:dyDescent="0.55000000000000004"/>
    <row r="617" ht="15.75" customHeight="1" x14ac:dyDescent="0.55000000000000004"/>
    <row r="618" ht="15.75" customHeight="1" x14ac:dyDescent="0.55000000000000004"/>
    <row r="619" ht="15.75" customHeight="1" x14ac:dyDescent="0.55000000000000004"/>
    <row r="620" ht="15.75" customHeight="1" x14ac:dyDescent="0.55000000000000004"/>
    <row r="621" ht="15.75" customHeight="1" x14ac:dyDescent="0.55000000000000004"/>
    <row r="622" ht="15.75" customHeight="1" x14ac:dyDescent="0.55000000000000004"/>
    <row r="623" ht="15.75" customHeight="1" x14ac:dyDescent="0.55000000000000004"/>
    <row r="624" ht="15.75" customHeight="1" x14ac:dyDescent="0.55000000000000004"/>
    <row r="625" ht="15.75" customHeight="1" x14ac:dyDescent="0.55000000000000004"/>
    <row r="626" ht="15.75" customHeight="1" x14ac:dyDescent="0.55000000000000004"/>
    <row r="627" ht="15.75" customHeight="1" x14ac:dyDescent="0.55000000000000004"/>
    <row r="628" ht="15.75" customHeight="1" x14ac:dyDescent="0.55000000000000004"/>
    <row r="629" ht="15.75" customHeight="1" x14ac:dyDescent="0.55000000000000004"/>
    <row r="630" ht="15.75" customHeight="1" x14ac:dyDescent="0.55000000000000004"/>
    <row r="631" ht="15.75" customHeight="1" x14ac:dyDescent="0.55000000000000004"/>
    <row r="632" ht="15.75" customHeight="1" x14ac:dyDescent="0.55000000000000004"/>
    <row r="633" ht="15.75" customHeight="1" x14ac:dyDescent="0.55000000000000004"/>
    <row r="634" ht="15.75" customHeight="1" x14ac:dyDescent="0.55000000000000004"/>
    <row r="635" ht="15.75" customHeight="1" x14ac:dyDescent="0.55000000000000004"/>
    <row r="636" ht="15.75" customHeight="1" x14ac:dyDescent="0.55000000000000004"/>
    <row r="637" ht="15.75" customHeight="1" x14ac:dyDescent="0.55000000000000004"/>
    <row r="638" ht="15.75" customHeight="1" x14ac:dyDescent="0.55000000000000004"/>
    <row r="639" ht="15.75" customHeight="1" x14ac:dyDescent="0.55000000000000004"/>
    <row r="640" ht="15.75" customHeight="1" x14ac:dyDescent="0.55000000000000004"/>
    <row r="641" ht="15.75" customHeight="1" x14ac:dyDescent="0.55000000000000004"/>
    <row r="642" ht="15.75" customHeight="1" x14ac:dyDescent="0.55000000000000004"/>
    <row r="643" ht="15.75" customHeight="1" x14ac:dyDescent="0.55000000000000004"/>
    <row r="644" ht="15.75" customHeight="1" x14ac:dyDescent="0.55000000000000004"/>
    <row r="645" ht="15.75" customHeight="1" x14ac:dyDescent="0.55000000000000004"/>
    <row r="646" ht="15.75" customHeight="1" x14ac:dyDescent="0.55000000000000004"/>
    <row r="647" ht="15.75" customHeight="1" x14ac:dyDescent="0.55000000000000004"/>
    <row r="648" ht="15.75" customHeight="1" x14ac:dyDescent="0.55000000000000004"/>
    <row r="649" ht="15.75" customHeight="1" x14ac:dyDescent="0.55000000000000004"/>
    <row r="650" ht="15.75" customHeight="1" x14ac:dyDescent="0.55000000000000004"/>
    <row r="651" ht="15.75" customHeight="1" x14ac:dyDescent="0.55000000000000004"/>
    <row r="652" ht="15.75" customHeight="1" x14ac:dyDescent="0.55000000000000004"/>
    <row r="653" ht="15.75" customHeight="1" x14ac:dyDescent="0.55000000000000004"/>
    <row r="654" ht="15.75" customHeight="1" x14ac:dyDescent="0.55000000000000004"/>
    <row r="655" ht="15.75" customHeight="1" x14ac:dyDescent="0.55000000000000004"/>
    <row r="656" ht="15.75" customHeight="1" x14ac:dyDescent="0.55000000000000004"/>
    <row r="657" ht="15.75" customHeight="1" x14ac:dyDescent="0.55000000000000004"/>
    <row r="658" ht="15.75" customHeight="1" x14ac:dyDescent="0.55000000000000004"/>
    <row r="659" ht="15.75" customHeight="1" x14ac:dyDescent="0.55000000000000004"/>
    <row r="660" ht="15.75" customHeight="1" x14ac:dyDescent="0.55000000000000004"/>
    <row r="661" ht="15.75" customHeight="1" x14ac:dyDescent="0.55000000000000004"/>
    <row r="662" ht="15.75" customHeight="1" x14ac:dyDescent="0.55000000000000004"/>
    <row r="663" ht="15.75" customHeight="1" x14ac:dyDescent="0.55000000000000004"/>
    <row r="664" ht="15.75" customHeight="1" x14ac:dyDescent="0.55000000000000004"/>
    <row r="665" ht="15.75" customHeight="1" x14ac:dyDescent="0.55000000000000004"/>
    <row r="666" ht="15.75" customHeight="1" x14ac:dyDescent="0.55000000000000004"/>
    <row r="667" ht="15.75" customHeight="1" x14ac:dyDescent="0.55000000000000004"/>
    <row r="668" ht="15.75" customHeight="1" x14ac:dyDescent="0.55000000000000004"/>
    <row r="669" ht="15.75" customHeight="1" x14ac:dyDescent="0.55000000000000004"/>
    <row r="670" ht="15.75" customHeight="1" x14ac:dyDescent="0.55000000000000004"/>
    <row r="671" ht="15.75" customHeight="1" x14ac:dyDescent="0.55000000000000004"/>
    <row r="672" ht="15.75" customHeight="1" x14ac:dyDescent="0.55000000000000004"/>
    <row r="673" ht="15.75" customHeight="1" x14ac:dyDescent="0.55000000000000004"/>
    <row r="674" ht="15.75" customHeight="1" x14ac:dyDescent="0.55000000000000004"/>
    <row r="675" ht="15.75" customHeight="1" x14ac:dyDescent="0.55000000000000004"/>
    <row r="676" ht="15.75" customHeight="1" x14ac:dyDescent="0.55000000000000004"/>
    <row r="677" ht="15.75" customHeight="1" x14ac:dyDescent="0.55000000000000004"/>
    <row r="678" ht="15.75" customHeight="1" x14ac:dyDescent="0.55000000000000004"/>
    <row r="679" ht="15.75" customHeight="1" x14ac:dyDescent="0.55000000000000004"/>
    <row r="680" ht="15.75" customHeight="1" x14ac:dyDescent="0.55000000000000004"/>
    <row r="681" ht="15.75" customHeight="1" x14ac:dyDescent="0.55000000000000004"/>
    <row r="682" ht="15.75" customHeight="1" x14ac:dyDescent="0.55000000000000004"/>
    <row r="683" ht="15.75" customHeight="1" x14ac:dyDescent="0.55000000000000004"/>
    <row r="684" ht="15.75" customHeight="1" x14ac:dyDescent="0.55000000000000004"/>
    <row r="685" ht="15.75" customHeight="1" x14ac:dyDescent="0.55000000000000004"/>
    <row r="686" ht="15.75" customHeight="1" x14ac:dyDescent="0.55000000000000004"/>
    <row r="687" ht="15.75" customHeight="1" x14ac:dyDescent="0.55000000000000004"/>
    <row r="688" ht="15.75" customHeight="1" x14ac:dyDescent="0.55000000000000004"/>
    <row r="689" ht="15.75" customHeight="1" x14ac:dyDescent="0.55000000000000004"/>
    <row r="690" ht="15.75" customHeight="1" x14ac:dyDescent="0.55000000000000004"/>
    <row r="691" ht="15.75" customHeight="1" x14ac:dyDescent="0.55000000000000004"/>
    <row r="692" ht="15.75" customHeight="1" x14ac:dyDescent="0.55000000000000004"/>
    <row r="693" ht="15.75" customHeight="1" x14ac:dyDescent="0.55000000000000004"/>
    <row r="694" ht="15.75" customHeight="1" x14ac:dyDescent="0.55000000000000004"/>
    <row r="695" ht="15.75" customHeight="1" x14ac:dyDescent="0.55000000000000004"/>
    <row r="696" ht="15.75" customHeight="1" x14ac:dyDescent="0.55000000000000004"/>
    <row r="697" ht="15.75" customHeight="1" x14ac:dyDescent="0.55000000000000004"/>
    <row r="698" ht="15.75" customHeight="1" x14ac:dyDescent="0.55000000000000004"/>
    <row r="699" ht="15.75" customHeight="1" x14ac:dyDescent="0.55000000000000004"/>
    <row r="700" ht="15.75" customHeight="1" x14ac:dyDescent="0.55000000000000004"/>
    <row r="701" ht="15.75" customHeight="1" x14ac:dyDescent="0.55000000000000004"/>
    <row r="702" ht="15.75" customHeight="1" x14ac:dyDescent="0.55000000000000004"/>
    <row r="703" ht="15.75" customHeight="1" x14ac:dyDescent="0.55000000000000004"/>
    <row r="704" ht="15.75" customHeight="1" x14ac:dyDescent="0.55000000000000004"/>
    <row r="705" ht="15.75" customHeight="1" x14ac:dyDescent="0.55000000000000004"/>
    <row r="706" ht="15.75" customHeight="1" x14ac:dyDescent="0.55000000000000004"/>
    <row r="707" ht="15.75" customHeight="1" x14ac:dyDescent="0.55000000000000004"/>
    <row r="708" ht="15.75" customHeight="1" x14ac:dyDescent="0.55000000000000004"/>
    <row r="709" ht="15.75" customHeight="1" x14ac:dyDescent="0.55000000000000004"/>
    <row r="710" ht="15.75" customHeight="1" x14ac:dyDescent="0.55000000000000004"/>
    <row r="711" ht="15.75" customHeight="1" x14ac:dyDescent="0.55000000000000004"/>
    <row r="712" ht="15.75" customHeight="1" x14ac:dyDescent="0.55000000000000004"/>
    <row r="713" ht="15.75" customHeight="1" x14ac:dyDescent="0.55000000000000004"/>
    <row r="714" ht="15.75" customHeight="1" x14ac:dyDescent="0.55000000000000004"/>
    <row r="715" ht="15.75" customHeight="1" x14ac:dyDescent="0.55000000000000004"/>
    <row r="716" ht="15.75" customHeight="1" x14ac:dyDescent="0.55000000000000004"/>
    <row r="717" ht="15.75" customHeight="1" x14ac:dyDescent="0.55000000000000004"/>
    <row r="718" ht="15.75" customHeight="1" x14ac:dyDescent="0.55000000000000004"/>
    <row r="719" ht="15.75" customHeight="1" x14ac:dyDescent="0.55000000000000004"/>
    <row r="720" ht="15.75" customHeight="1" x14ac:dyDescent="0.55000000000000004"/>
    <row r="721" ht="15.75" customHeight="1" x14ac:dyDescent="0.55000000000000004"/>
    <row r="722" ht="15.75" customHeight="1" x14ac:dyDescent="0.55000000000000004"/>
    <row r="723" ht="15.75" customHeight="1" x14ac:dyDescent="0.55000000000000004"/>
    <row r="724" ht="15.75" customHeight="1" x14ac:dyDescent="0.55000000000000004"/>
    <row r="725" ht="15.75" customHeight="1" x14ac:dyDescent="0.55000000000000004"/>
    <row r="726" ht="15.75" customHeight="1" x14ac:dyDescent="0.55000000000000004"/>
    <row r="727" ht="15.75" customHeight="1" x14ac:dyDescent="0.55000000000000004"/>
    <row r="728" ht="15.75" customHeight="1" x14ac:dyDescent="0.55000000000000004"/>
    <row r="729" ht="15.75" customHeight="1" x14ac:dyDescent="0.55000000000000004"/>
    <row r="730" ht="15.75" customHeight="1" x14ac:dyDescent="0.55000000000000004"/>
    <row r="731" ht="15.75" customHeight="1" x14ac:dyDescent="0.55000000000000004"/>
    <row r="732" ht="15.75" customHeight="1" x14ac:dyDescent="0.55000000000000004"/>
    <row r="733" ht="15.75" customHeight="1" x14ac:dyDescent="0.55000000000000004"/>
    <row r="734" ht="15.75" customHeight="1" x14ac:dyDescent="0.55000000000000004"/>
    <row r="735" ht="15.75" customHeight="1" x14ac:dyDescent="0.55000000000000004"/>
    <row r="736" ht="15.75" customHeight="1" x14ac:dyDescent="0.55000000000000004"/>
    <row r="737" ht="15.75" customHeight="1" x14ac:dyDescent="0.55000000000000004"/>
    <row r="738" ht="15.75" customHeight="1" x14ac:dyDescent="0.55000000000000004"/>
    <row r="739" ht="15.75" customHeight="1" x14ac:dyDescent="0.55000000000000004"/>
    <row r="740" ht="15.75" customHeight="1" x14ac:dyDescent="0.55000000000000004"/>
    <row r="741" ht="15.75" customHeight="1" x14ac:dyDescent="0.55000000000000004"/>
    <row r="742" ht="15.75" customHeight="1" x14ac:dyDescent="0.55000000000000004"/>
    <row r="743" ht="15.75" customHeight="1" x14ac:dyDescent="0.55000000000000004"/>
    <row r="744" ht="15.75" customHeight="1" x14ac:dyDescent="0.55000000000000004"/>
    <row r="745" ht="15.75" customHeight="1" x14ac:dyDescent="0.55000000000000004"/>
    <row r="746" ht="15.75" customHeight="1" x14ac:dyDescent="0.55000000000000004"/>
    <row r="747" ht="15.75" customHeight="1" x14ac:dyDescent="0.55000000000000004"/>
    <row r="748" ht="15.75" customHeight="1" x14ac:dyDescent="0.55000000000000004"/>
    <row r="749" ht="15.75" customHeight="1" x14ac:dyDescent="0.55000000000000004"/>
    <row r="750" ht="15.75" customHeight="1" x14ac:dyDescent="0.55000000000000004"/>
    <row r="751" ht="15.75" customHeight="1" x14ac:dyDescent="0.55000000000000004"/>
    <row r="752" ht="15.75" customHeight="1" x14ac:dyDescent="0.55000000000000004"/>
    <row r="753" ht="15.75" customHeight="1" x14ac:dyDescent="0.55000000000000004"/>
    <row r="754" ht="15.75" customHeight="1" x14ac:dyDescent="0.55000000000000004"/>
    <row r="755" ht="15.75" customHeight="1" x14ac:dyDescent="0.55000000000000004"/>
    <row r="756" ht="15.75" customHeight="1" x14ac:dyDescent="0.55000000000000004"/>
    <row r="757" ht="15.75" customHeight="1" x14ac:dyDescent="0.55000000000000004"/>
    <row r="758" ht="15.75" customHeight="1" x14ac:dyDescent="0.55000000000000004"/>
    <row r="759" ht="15.75" customHeight="1" x14ac:dyDescent="0.55000000000000004"/>
    <row r="760" ht="15.75" customHeight="1" x14ac:dyDescent="0.55000000000000004"/>
    <row r="761" ht="15.75" customHeight="1" x14ac:dyDescent="0.55000000000000004"/>
    <row r="762" ht="15.75" customHeight="1" x14ac:dyDescent="0.55000000000000004"/>
    <row r="763" ht="15.75" customHeight="1" x14ac:dyDescent="0.55000000000000004"/>
    <row r="764" ht="15.75" customHeight="1" x14ac:dyDescent="0.55000000000000004"/>
    <row r="765" ht="15.75" customHeight="1" x14ac:dyDescent="0.55000000000000004"/>
    <row r="766" ht="15.75" customHeight="1" x14ac:dyDescent="0.55000000000000004"/>
    <row r="767" ht="15.75" customHeight="1" x14ac:dyDescent="0.55000000000000004"/>
    <row r="768" ht="15.75" customHeight="1" x14ac:dyDescent="0.55000000000000004"/>
    <row r="769" ht="15.75" customHeight="1" x14ac:dyDescent="0.55000000000000004"/>
    <row r="770" ht="15.75" customHeight="1" x14ac:dyDescent="0.55000000000000004"/>
    <row r="771" ht="15.75" customHeight="1" x14ac:dyDescent="0.55000000000000004"/>
    <row r="772" ht="15.75" customHeight="1" x14ac:dyDescent="0.55000000000000004"/>
    <row r="773" ht="15.75" customHeight="1" x14ac:dyDescent="0.55000000000000004"/>
    <row r="774" ht="15.75" customHeight="1" x14ac:dyDescent="0.55000000000000004"/>
    <row r="775" ht="15.75" customHeight="1" x14ac:dyDescent="0.55000000000000004"/>
    <row r="776" ht="15.75" customHeight="1" x14ac:dyDescent="0.55000000000000004"/>
    <row r="777" ht="15.75" customHeight="1" x14ac:dyDescent="0.55000000000000004"/>
    <row r="778" ht="15.75" customHeight="1" x14ac:dyDescent="0.55000000000000004"/>
    <row r="779" ht="15.75" customHeight="1" x14ac:dyDescent="0.55000000000000004"/>
    <row r="780" ht="15.75" customHeight="1" x14ac:dyDescent="0.55000000000000004"/>
    <row r="781" ht="15.75" customHeight="1" x14ac:dyDescent="0.55000000000000004"/>
    <row r="782" ht="15.75" customHeight="1" x14ac:dyDescent="0.55000000000000004"/>
    <row r="783" ht="15.75" customHeight="1" x14ac:dyDescent="0.55000000000000004"/>
    <row r="784" ht="15.75" customHeight="1" x14ac:dyDescent="0.55000000000000004"/>
    <row r="785" ht="15.75" customHeight="1" x14ac:dyDescent="0.55000000000000004"/>
    <row r="786" ht="15.75" customHeight="1" x14ac:dyDescent="0.55000000000000004"/>
    <row r="787" ht="15.75" customHeight="1" x14ac:dyDescent="0.55000000000000004"/>
    <row r="788" ht="15.75" customHeight="1" x14ac:dyDescent="0.55000000000000004"/>
    <row r="789" ht="15.75" customHeight="1" x14ac:dyDescent="0.55000000000000004"/>
    <row r="790" ht="15.75" customHeight="1" x14ac:dyDescent="0.55000000000000004"/>
    <row r="791" ht="15.75" customHeight="1" x14ac:dyDescent="0.55000000000000004"/>
    <row r="792" ht="15.75" customHeight="1" x14ac:dyDescent="0.55000000000000004"/>
    <row r="793" ht="15.75" customHeight="1" x14ac:dyDescent="0.55000000000000004"/>
    <row r="794" ht="15.75" customHeight="1" x14ac:dyDescent="0.55000000000000004"/>
    <row r="795" ht="15.75" customHeight="1" x14ac:dyDescent="0.55000000000000004"/>
    <row r="796" ht="15.75" customHeight="1" x14ac:dyDescent="0.55000000000000004"/>
    <row r="797" ht="15.75" customHeight="1" x14ac:dyDescent="0.55000000000000004"/>
    <row r="798" ht="15.75" customHeight="1" x14ac:dyDescent="0.55000000000000004"/>
    <row r="799" ht="15.75" customHeight="1" x14ac:dyDescent="0.55000000000000004"/>
    <row r="800" ht="15.75" customHeight="1" x14ac:dyDescent="0.55000000000000004"/>
    <row r="801" ht="15.75" customHeight="1" x14ac:dyDescent="0.55000000000000004"/>
    <row r="802" ht="15.75" customHeight="1" x14ac:dyDescent="0.55000000000000004"/>
    <row r="803" ht="15.75" customHeight="1" x14ac:dyDescent="0.55000000000000004"/>
    <row r="804" ht="15.75" customHeight="1" x14ac:dyDescent="0.55000000000000004"/>
    <row r="805" ht="15.75" customHeight="1" x14ac:dyDescent="0.55000000000000004"/>
    <row r="806" ht="15.75" customHeight="1" x14ac:dyDescent="0.55000000000000004"/>
    <row r="807" ht="15.75" customHeight="1" x14ac:dyDescent="0.55000000000000004"/>
    <row r="808" ht="15.75" customHeight="1" x14ac:dyDescent="0.55000000000000004"/>
    <row r="809" ht="15.75" customHeight="1" x14ac:dyDescent="0.55000000000000004"/>
  </sheetData>
  <mergeCells count="99">
    <mergeCell ref="B104:B112"/>
    <mergeCell ref="D87:D90"/>
    <mergeCell ref="A2:A70"/>
    <mergeCell ref="D2:D5"/>
    <mergeCell ref="C2:C5"/>
    <mergeCell ref="C6:C17"/>
    <mergeCell ref="D42:D45"/>
    <mergeCell ref="D34:D37"/>
    <mergeCell ref="D58:D61"/>
    <mergeCell ref="B6:B29"/>
    <mergeCell ref="B2:B5"/>
    <mergeCell ref="B58:B69"/>
    <mergeCell ref="B30:B57"/>
    <mergeCell ref="D46:D49"/>
    <mergeCell ref="D30:D33"/>
    <mergeCell ref="D26:D29"/>
    <mergeCell ref="D6:D9"/>
    <mergeCell ref="D14:D17"/>
    <mergeCell ref="A141:A153"/>
    <mergeCell ref="B124:B127"/>
    <mergeCell ref="C124:C127"/>
    <mergeCell ref="D124:D127"/>
    <mergeCell ref="C128:C131"/>
    <mergeCell ref="B128:B139"/>
    <mergeCell ref="C132:C135"/>
    <mergeCell ref="D132:D135"/>
    <mergeCell ref="B153:F153"/>
    <mergeCell ref="D141:D144"/>
    <mergeCell ref="C141:C148"/>
    <mergeCell ref="D136:D139"/>
    <mergeCell ref="B140:F140"/>
    <mergeCell ref="D149:D152"/>
    <mergeCell ref="B141:B152"/>
    <mergeCell ref="C149:C152"/>
    <mergeCell ref="A71:A103"/>
    <mergeCell ref="C108:C111"/>
    <mergeCell ref="D108:D111"/>
    <mergeCell ref="D91:D94"/>
    <mergeCell ref="B71:B90"/>
    <mergeCell ref="A104:A140"/>
    <mergeCell ref="D120:D123"/>
    <mergeCell ref="C116:C123"/>
    <mergeCell ref="D83:D86"/>
    <mergeCell ref="D116:D119"/>
    <mergeCell ref="D112:D115"/>
    <mergeCell ref="B116:B123"/>
    <mergeCell ref="C136:C139"/>
    <mergeCell ref="D75:D78"/>
    <mergeCell ref="C104:C107"/>
    <mergeCell ref="C91:C102"/>
    <mergeCell ref="C83:C90"/>
    <mergeCell ref="D22:D25"/>
    <mergeCell ref="D18:D21"/>
    <mergeCell ref="C58:C61"/>
    <mergeCell ref="D54:D57"/>
    <mergeCell ref="C50:C57"/>
    <mergeCell ref="D50:D53"/>
    <mergeCell ref="B70:F70"/>
    <mergeCell ref="D71:D74"/>
    <mergeCell ref="D79:D82"/>
    <mergeCell ref="C71:C82"/>
    <mergeCell ref="C62:C69"/>
    <mergeCell ref="D62:D65"/>
    <mergeCell ref="D66:D69"/>
    <mergeCell ref="D10:D13"/>
    <mergeCell ref="C38:C49"/>
    <mergeCell ref="D38:D41"/>
    <mergeCell ref="C18:C29"/>
    <mergeCell ref="C30:C37"/>
    <mergeCell ref="B91:B102"/>
    <mergeCell ref="B103:F103"/>
    <mergeCell ref="C210:C213"/>
    <mergeCell ref="C214:C217"/>
    <mergeCell ref="D218:D221"/>
    <mergeCell ref="C218:C221"/>
    <mergeCell ref="D95:D98"/>
    <mergeCell ref="D99:D102"/>
    <mergeCell ref="D206:D209"/>
    <mergeCell ref="D145:D148"/>
    <mergeCell ref="D128:D131"/>
    <mergeCell ref="D104:D107"/>
    <mergeCell ref="D162:D165"/>
    <mergeCell ref="D154:D157"/>
    <mergeCell ref="D158:D161"/>
    <mergeCell ref="C112:C115"/>
    <mergeCell ref="C222:C225"/>
    <mergeCell ref="D222:D225"/>
    <mergeCell ref="D214:D217"/>
    <mergeCell ref="D210:D213"/>
    <mergeCell ref="A154:A169"/>
    <mergeCell ref="C198:C201"/>
    <mergeCell ref="C202:C205"/>
    <mergeCell ref="C206:C209"/>
    <mergeCell ref="D194:D197"/>
    <mergeCell ref="C194:C197"/>
    <mergeCell ref="D198:D201"/>
    <mergeCell ref="B154:B169"/>
    <mergeCell ref="D202:D205"/>
    <mergeCell ref="C154:C169"/>
  </mergeCells>
  <phoneticPr fontId="16" type="noConversion"/>
  <pageMargins left="0.7" right="0.7" top="0.75" bottom="0.75" header="0" footer="0"/>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S50"/>
  <sheetViews>
    <sheetView topLeftCell="A15" workbookViewId="0">
      <selection activeCell="J30" sqref="J30"/>
    </sheetView>
  </sheetViews>
  <sheetFormatPr defaultColWidth="11.41796875" defaultRowHeight="14.4" x14ac:dyDescent="0.55000000000000004"/>
  <cols>
    <col min="4" max="4" width="12.578125" bestFit="1" customWidth="1"/>
    <col min="5" max="8" width="11.41796875" style="11"/>
  </cols>
  <sheetData>
    <row r="1" spans="2:19" ht="14.7" thickBot="1" x14ac:dyDescent="0.6"/>
    <row r="2" spans="2:19" ht="15" customHeight="1" x14ac:dyDescent="0.55000000000000004">
      <c r="B2" s="609" t="s">
        <v>26</v>
      </c>
      <c r="C2" s="610"/>
      <c r="D2" s="611"/>
      <c r="E2" s="618" t="s">
        <v>432</v>
      </c>
      <c r="F2" s="620" t="s">
        <v>433</v>
      </c>
      <c r="G2" s="620" t="s">
        <v>434</v>
      </c>
      <c r="H2" s="622" t="s">
        <v>435</v>
      </c>
      <c r="I2" s="607" t="s">
        <v>18</v>
      </c>
    </row>
    <row r="3" spans="2:19" x14ac:dyDescent="0.55000000000000004">
      <c r="B3" s="612"/>
      <c r="C3" s="613"/>
      <c r="D3" s="614"/>
      <c r="E3" s="619"/>
      <c r="F3" s="621"/>
      <c r="G3" s="621"/>
      <c r="H3" s="623"/>
      <c r="I3" s="608"/>
    </row>
    <row r="4" spans="2:19" ht="14.7" thickBot="1" x14ac:dyDescent="0.6">
      <c r="B4" s="615" t="s">
        <v>417</v>
      </c>
      <c r="C4" s="616"/>
      <c r="D4" s="617"/>
      <c r="E4" s="619"/>
      <c r="F4" s="621"/>
      <c r="G4" s="621"/>
      <c r="H4" s="623"/>
      <c r="I4" s="608"/>
    </row>
    <row r="5" spans="2:19" x14ac:dyDescent="0.55000000000000004">
      <c r="B5" s="609" t="s">
        <v>418</v>
      </c>
      <c r="C5" s="610" t="s">
        <v>419</v>
      </c>
      <c r="D5" s="137" t="s">
        <v>420</v>
      </c>
      <c r="E5" s="160">
        <v>36959.83783783784</v>
      </c>
      <c r="F5" s="39">
        <v>0</v>
      </c>
      <c r="G5" s="39">
        <v>43832.432432432433</v>
      </c>
      <c r="H5" s="161">
        <f>+[10]DT_4!AD52+[10]DT_4!AM52</f>
        <v>0</v>
      </c>
      <c r="I5" s="161">
        <f>SUM(E5:H5)</f>
        <v>80792.270270270266</v>
      </c>
    </row>
    <row r="6" spans="2:19" x14ac:dyDescent="0.55000000000000004">
      <c r="B6" s="612"/>
      <c r="C6" s="613"/>
      <c r="D6" s="138" t="s">
        <v>421</v>
      </c>
      <c r="E6" s="140">
        <v>0</v>
      </c>
      <c r="F6" s="11">
        <v>0</v>
      </c>
      <c r="H6" s="141"/>
      <c r="I6" s="141">
        <f t="shared" ref="I6:I44" si="0">SUM(E6:H6)</f>
        <v>0</v>
      </c>
    </row>
    <row r="7" spans="2:19" x14ac:dyDescent="0.55000000000000004">
      <c r="B7" s="612"/>
      <c r="C7" s="613"/>
      <c r="D7" s="138" t="s">
        <v>422</v>
      </c>
      <c r="E7" s="140">
        <v>0</v>
      </c>
      <c r="G7" s="11">
        <v>239441.03027027028</v>
      </c>
      <c r="H7" s="141"/>
      <c r="I7" s="141">
        <f t="shared" si="0"/>
        <v>239441.03027027028</v>
      </c>
      <c r="P7" s="47"/>
      <c r="Q7" s="47"/>
    </row>
    <row r="8" spans="2:19" x14ac:dyDescent="0.55000000000000004">
      <c r="B8" s="612"/>
      <c r="C8" s="613"/>
      <c r="D8" s="138" t="s">
        <v>423</v>
      </c>
      <c r="E8" s="140">
        <v>70537.135135135133</v>
      </c>
      <c r="F8" s="11">
        <v>6885899.6821621619</v>
      </c>
      <c r="G8" s="11">
        <v>176305.62162162163</v>
      </c>
      <c r="H8" s="141">
        <v>462050.07567567565</v>
      </c>
      <c r="I8" s="141">
        <f t="shared" si="0"/>
        <v>7594792.514594594</v>
      </c>
    </row>
    <row r="9" spans="2:19" ht="14.7" thickBot="1" x14ac:dyDescent="0.6">
      <c r="B9" s="625"/>
      <c r="C9" s="627"/>
      <c r="D9" s="139" t="s">
        <v>424</v>
      </c>
      <c r="E9" s="140">
        <v>0</v>
      </c>
      <c r="H9" s="141"/>
      <c r="I9" s="141">
        <f t="shared" si="0"/>
        <v>0</v>
      </c>
    </row>
    <row r="10" spans="2:19" x14ac:dyDescent="0.55000000000000004">
      <c r="B10" s="624" t="s">
        <v>425</v>
      </c>
      <c r="C10" s="626" t="s">
        <v>419</v>
      </c>
      <c r="D10" s="144" t="s">
        <v>420</v>
      </c>
      <c r="E10" s="160">
        <v>1396190.9254054055</v>
      </c>
      <c r="F10" s="39">
        <v>1382082.6486486483</v>
      </c>
      <c r="G10" s="39">
        <v>492785.17881081079</v>
      </c>
      <c r="H10" s="161">
        <f>+[10]DT_4!AE52+[10]DT_4!AN52</f>
        <v>611969.72108108108</v>
      </c>
      <c r="I10" s="161">
        <f t="shared" si="0"/>
        <v>3883028.4739459455</v>
      </c>
      <c r="P10" s="47"/>
      <c r="Q10" s="47"/>
      <c r="R10" s="47"/>
    </row>
    <row r="11" spans="2:19" x14ac:dyDescent="0.55000000000000004">
      <c r="B11" s="612"/>
      <c r="C11" s="613"/>
      <c r="D11" s="138" t="s">
        <v>421</v>
      </c>
      <c r="E11" s="140">
        <v>3550208.8378378376</v>
      </c>
      <c r="F11" s="11">
        <v>7764332.4324324308</v>
      </c>
      <c r="H11" s="141"/>
      <c r="I11" s="141">
        <f t="shared" si="0"/>
        <v>11314541.270270269</v>
      </c>
      <c r="L11" s="47">
        <v>0</v>
      </c>
      <c r="Q11" s="47">
        <v>0</v>
      </c>
      <c r="R11" s="47">
        <v>0</v>
      </c>
      <c r="S11" s="47">
        <v>0</v>
      </c>
    </row>
    <row r="12" spans="2:19" x14ac:dyDescent="0.55000000000000004">
      <c r="B12" s="612"/>
      <c r="C12" s="613"/>
      <c r="D12" s="138" t="s">
        <v>422</v>
      </c>
      <c r="E12" s="140">
        <v>6089139.0810810812</v>
      </c>
      <c r="G12" s="11">
        <v>752389.30388756748</v>
      </c>
      <c r="H12" s="141"/>
      <c r="I12" s="141">
        <f t="shared" si="0"/>
        <v>6841528.3849686487</v>
      </c>
      <c r="S12" s="107"/>
    </row>
    <row r="13" spans="2:19" x14ac:dyDescent="0.55000000000000004">
      <c r="B13" s="612"/>
      <c r="C13" s="613"/>
      <c r="D13" s="138" t="s">
        <v>423</v>
      </c>
      <c r="E13" s="140">
        <v>390760.13513513515</v>
      </c>
      <c r="F13" s="11">
        <v>16579433.834378378</v>
      </c>
      <c r="G13" s="11">
        <v>618883.90832432429</v>
      </c>
      <c r="H13" s="141">
        <v>1315836.5954594591</v>
      </c>
      <c r="I13" s="141">
        <f t="shared" si="0"/>
        <v>18904914.473297294</v>
      </c>
    </row>
    <row r="14" spans="2:19" ht="14.7" thickBot="1" x14ac:dyDescent="0.6">
      <c r="B14" s="625"/>
      <c r="C14" s="627"/>
      <c r="D14" s="139" t="s">
        <v>424</v>
      </c>
      <c r="E14" s="140">
        <v>1089435.1351351354</v>
      </c>
      <c r="F14" s="11">
        <v>1600374.324324324</v>
      </c>
      <c r="H14" s="141"/>
      <c r="I14" s="141">
        <f t="shared" si="0"/>
        <v>2689809.4594594594</v>
      </c>
    </row>
    <row r="15" spans="2:19" x14ac:dyDescent="0.55000000000000004">
      <c r="B15" s="624" t="s">
        <v>426</v>
      </c>
      <c r="C15" s="626" t="s">
        <v>419</v>
      </c>
      <c r="D15" s="144" t="s">
        <v>420</v>
      </c>
      <c r="E15" s="160">
        <v>2604512.0191135136</v>
      </c>
      <c r="F15" s="39">
        <v>1844582.5578378376</v>
      </c>
      <c r="G15" s="39">
        <v>26185.956947027029</v>
      </c>
      <c r="H15" s="161">
        <f>+[10]DT_4!AF52+[10]DT_4!AO52</f>
        <v>700976.0774918918</v>
      </c>
      <c r="I15" s="161">
        <f t="shared" si="0"/>
        <v>5176256.6113902694</v>
      </c>
    </row>
    <row r="16" spans="2:19" x14ac:dyDescent="0.55000000000000004">
      <c r="B16" s="612"/>
      <c r="C16" s="613"/>
      <c r="D16" s="138" t="s">
        <v>421</v>
      </c>
      <c r="E16" s="140">
        <v>6870492.2432432435</v>
      </c>
      <c r="F16" s="11">
        <v>13460829.729729731</v>
      </c>
      <c r="H16" s="141"/>
      <c r="I16" s="141">
        <f t="shared" si="0"/>
        <v>20331321.972972974</v>
      </c>
    </row>
    <row r="17" spans="2:9" x14ac:dyDescent="0.55000000000000004">
      <c r="B17" s="612"/>
      <c r="C17" s="613"/>
      <c r="D17" s="138" t="s">
        <v>422</v>
      </c>
      <c r="E17" s="140">
        <v>6316431.7297297297</v>
      </c>
      <c r="G17" s="11">
        <v>615697.79011805402</v>
      </c>
      <c r="H17" s="141"/>
      <c r="I17" s="141">
        <f t="shared" si="0"/>
        <v>6932129.5198477842</v>
      </c>
    </row>
    <row r="18" spans="2:9" x14ac:dyDescent="0.55000000000000004">
      <c r="B18" s="612"/>
      <c r="C18" s="613"/>
      <c r="D18" s="138" t="s">
        <v>423</v>
      </c>
      <c r="E18" s="140">
        <v>881897.33191783784</v>
      </c>
      <c r="F18" s="11">
        <v>17643532.585216001</v>
      </c>
      <c r="G18" s="11">
        <v>1035705.2743264864</v>
      </c>
      <c r="H18" s="141">
        <v>1620905.7145427028</v>
      </c>
      <c r="I18" s="141">
        <f t="shared" si="0"/>
        <v>21182040.906003024</v>
      </c>
    </row>
    <row r="19" spans="2:9" ht="14.7" thickBot="1" x14ac:dyDescent="0.6">
      <c r="B19" s="625"/>
      <c r="C19" s="627"/>
      <c r="D19" s="139" t="s">
        <v>424</v>
      </c>
      <c r="E19" s="140">
        <v>1494808.1081081082</v>
      </c>
      <c r="F19" s="11">
        <v>3069071.6216216213</v>
      </c>
      <c r="H19" s="141"/>
      <c r="I19" s="141">
        <f t="shared" si="0"/>
        <v>4563879.7297297297</v>
      </c>
    </row>
    <row r="20" spans="2:9" x14ac:dyDescent="0.55000000000000004">
      <c r="B20" s="624" t="s">
        <v>427</v>
      </c>
      <c r="C20" s="626" t="s">
        <v>419</v>
      </c>
      <c r="D20" s="144" t="s">
        <v>420</v>
      </c>
      <c r="E20" s="160">
        <v>3615846.0574754598</v>
      </c>
      <c r="F20" s="39">
        <v>1861005.806097297</v>
      </c>
      <c r="G20" s="39">
        <v>42795.335353427028</v>
      </c>
      <c r="H20" s="161">
        <f>+[10]DT_4!AG52+[10]DT_4!AP52</f>
        <v>702472.41788886487</v>
      </c>
      <c r="I20" s="161">
        <f t="shared" si="0"/>
        <v>6222119.6168150483</v>
      </c>
    </row>
    <row r="21" spans="2:9" x14ac:dyDescent="0.55000000000000004">
      <c r="B21" s="612"/>
      <c r="C21" s="613"/>
      <c r="D21" s="138" t="s">
        <v>421</v>
      </c>
      <c r="E21" s="140">
        <v>6870492.2432432435</v>
      </c>
      <c r="F21" s="11">
        <v>13460829.729729731</v>
      </c>
      <c r="H21" s="141"/>
      <c r="I21" s="141">
        <f t="shared" si="0"/>
        <v>20331321.972972974</v>
      </c>
    </row>
    <row r="22" spans="2:9" x14ac:dyDescent="0.55000000000000004">
      <c r="B22" s="612"/>
      <c r="C22" s="613"/>
      <c r="D22" s="138" t="s">
        <v>422</v>
      </c>
      <c r="E22" s="140">
        <v>6316431.7297297297</v>
      </c>
      <c r="G22" s="11">
        <v>804882.93033948017</v>
      </c>
      <c r="H22" s="141"/>
      <c r="I22" s="141">
        <f t="shared" si="0"/>
        <v>7121314.6600692095</v>
      </c>
    </row>
    <row r="23" spans="2:9" x14ac:dyDescent="0.55000000000000004">
      <c r="B23" s="612"/>
      <c r="C23" s="613"/>
      <c r="D23" s="138" t="s">
        <v>423</v>
      </c>
      <c r="E23" s="140">
        <v>1319853.0049089731</v>
      </c>
      <c r="F23" s="11">
        <v>9621342.7876960859</v>
      </c>
      <c r="G23" s="11">
        <v>1253469.0304885621</v>
      </c>
      <c r="H23" s="141">
        <v>1676689.3346345513</v>
      </c>
      <c r="I23" s="141">
        <f t="shared" si="0"/>
        <v>13871354.157728173</v>
      </c>
    </row>
    <row r="24" spans="2:9" ht="14.7" thickBot="1" x14ac:dyDescent="0.6">
      <c r="B24" s="625"/>
      <c r="C24" s="627"/>
      <c r="D24" s="139" t="s">
        <v>424</v>
      </c>
      <c r="E24" s="140">
        <v>1494808.1081081082</v>
      </c>
      <c r="F24" s="11">
        <v>3069071.6216216213</v>
      </c>
      <c r="H24" s="141"/>
      <c r="I24" s="141">
        <f t="shared" si="0"/>
        <v>4563879.7297297297</v>
      </c>
    </row>
    <row r="25" spans="2:9" x14ac:dyDescent="0.55000000000000004">
      <c r="B25" s="624" t="s">
        <v>428</v>
      </c>
      <c r="C25" s="626" t="s">
        <v>419</v>
      </c>
      <c r="D25" s="144" t="s">
        <v>420</v>
      </c>
      <c r="E25" s="160">
        <v>3305169.1712820581</v>
      </c>
      <c r="F25" s="39">
        <v>1628772.4707736215</v>
      </c>
      <c r="G25" s="39">
        <v>28322.731033904438</v>
      </c>
      <c r="H25" s="161">
        <f>+[10]DT_4!AH52+[10]DT_4!AQ52</f>
        <v>704028.61190171679</v>
      </c>
      <c r="I25" s="161">
        <f t="shared" si="0"/>
        <v>5666292.9849913009</v>
      </c>
    </row>
    <row r="26" spans="2:9" x14ac:dyDescent="0.55000000000000004">
      <c r="B26" s="612"/>
      <c r="C26" s="613"/>
      <c r="D26" s="138" t="s">
        <v>421</v>
      </c>
      <c r="E26" s="140">
        <v>5268722.3513513505</v>
      </c>
      <c r="F26" s="11">
        <v>7764332.4324324308</v>
      </c>
      <c r="H26" s="141"/>
      <c r="I26" s="141">
        <f t="shared" si="0"/>
        <v>13033054.783783782</v>
      </c>
    </row>
    <row r="27" spans="2:9" x14ac:dyDescent="0.55000000000000004">
      <c r="B27" s="612"/>
      <c r="C27" s="613"/>
      <c r="D27" s="138" t="s">
        <v>422</v>
      </c>
      <c r="E27" s="140">
        <v>6089139.0810810812</v>
      </c>
      <c r="G27" s="11">
        <v>421632.38303179864</v>
      </c>
      <c r="H27" s="141"/>
      <c r="I27" s="141">
        <f t="shared" si="0"/>
        <v>6510771.4641128797</v>
      </c>
    </row>
    <row r="28" spans="2:9" x14ac:dyDescent="0.55000000000000004">
      <c r="B28" s="612"/>
      <c r="C28" s="613"/>
      <c r="D28" s="138" t="s">
        <v>423</v>
      </c>
      <c r="E28" s="140">
        <v>1160974.5234943032</v>
      </c>
      <c r="F28" s="11">
        <v>1674712.2306326311</v>
      </c>
      <c r="G28" s="11">
        <v>1168032.7139846091</v>
      </c>
      <c r="H28" s="141">
        <v>1673411.8382196794</v>
      </c>
      <c r="I28" s="141">
        <f t="shared" si="0"/>
        <v>5677131.3063312229</v>
      </c>
    </row>
    <row r="29" spans="2:9" ht="14.7" thickBot="1" x14ac:dyDescent="0.6">
      <c r="B29" s="625"/>
      <c r="C29" s="627"/>
      <c r="D29" s="139" t="s">
        <v>424</v>
      </c>
      <c r="E29" s="140">
        <v>1280381.0810810812</v>
      </c>
      <c r="F29" s="11">
        <v>1600374.324324324</v>
      </c>
      <c r="H29" s="141"/>
      <c r="I29" s="141">
        <f t="shared" si="0"/>
        <v>2880755.405405405</v>
      </c>
    </row>
    <row r="30" spans="2:9" x14ac:dyDescent="0.55000000000000004">
      <c r="B30" s="624" t="s">
        <v>429</v>
      </c>
      <c r="C30" s="626" t="s">
        <v>419</v>
      </c>
      <c r="D30" s="144" t="s">
        <v>420</v>
      </c>
      <c r="E30" s="160">
        <v>3185267.0005708965</v>
      </c>
      <c r="F30" s="39">
        <v>230924.00912660762</v>
      </c>
      <c r="G30" s="39">
        <v>29455.640275260619</v>
      </c>
      <c r="H30" s="161">
        <f>+[10]DT_4!AI52+[10]DT_4!AR52</f>
        <v>705647.05367508275</v>
      </c>
      <c r="I30" s="161">
        <f t="shared" si="0"/>
        <v>4151293.7036478473</v>
      </c>
    </row>
    <row r="31" spans="2:9" x14ac:dyDescent="0.55000000000000004">
      <c r="B31" s="612"/>
      <c r="C31" s="613"/>
      <c r="D31" s="138" t="s">
        <v>421</v>
      </c>
      <c r="E31" s="140">
        <v>0</v>
      </c>
      <c r="H31" s="141"/>
      <c r="I31" s="141">
        <f t="shared" si="0"/>
        <v>0</v>
      </c>
    </row>
    <row r="32" spans="2:9" x14ac:dyDescent="0.55000000000000004">
      <c r="B32" s="612"/>
      <c r="C32" s="613"/>
      <c r="D32" s="138" t="s">
        <v>422</v>
      </c>
      <c r="E32" s="140">
        <v>5715729.7297297297</v>
      </c>
      <c r="G32" s="11">
        <v>458526.22127966175</v>
      </c>
      <c r="H32" s="141"/>
      <c r="I32" s="141">
        <f t="shared" si="0"/>
        <v>6174255.9510093918</v>
      </c>
    </row>
    <row r="33" spans="2:10" x14ac:dyDescent="0.55000000000000004">
      <c r="B33" s="612"/>
      <c r="C33" s="613"/>
      <c r="D33" s="138" t="s">
        <v>423</v>
      </c>
      <c r="E33" s="140">
        <v>812507.65404753375</v>
      </c>
      <c r="G33" s="11">
        <v>616173.67827841931</v>
      </c>
      <c r="H33" s="141">
        <v>1660143.9825942495</v>
      </c>
      <c r="I33" s="141">
        <f t="shared" si="0"/>
        <v>3088825.3149202028</v>
      </c>
    </row>
    <row r="34" spans="2:10" ht="14.7" thickBot="1" x14ac:dyDescent="0.6">
      <c r="B34" s="625"/>
      <c r="C34" s="627"/>
      <c r="D34" s="139" t="s">
        <v>424</v>
      </c>
      <c r="E34" s="140">
        <v>635081.08108108118</v>
      </c>
      <c r="H34" s="141"/>
      <c r="I34" s="141">
        <f t="shared" si="0"/>
        <v>635081.08108108118</v>
      </c>
    </row>
    <row r="35" spans="2:10" x14ac:dyDescent="0.55000000000000004">
      <c r="B35" s="624" t="s">
        <v>430</v>
      </c>
      <c r="C35" s="626" t="s">
        <v>419</v>
      </c>
      <c r="D35" s="144" t="s">
        <v>420</v>
      </c>
      <c r="E35" s="160">
        <v>2113472.9578482946</v>
      </c>
      <c r="F35" s="39">
        <v>0</v>
      </c>
      <c r="G35" s="39">
        <v>48138.932106997352</v>
      </c>
      <c r="H35" s="161">
        <f>+[10]DT_4!AJ52+[10]DT_4!AS52</f>
        <v>707330.23311938322</v>
      </c>
      <c r="I35" s="161">
        <f t="shared" si="0"/>
        <v>2868942.123074675</v>
      </c>
    </row>
    <row r="36" spans="2:10" x14ac:dyDescent="0.55000000000000004">
      <c r="B36" s="612"/>
      <c r="C36" s="613"/>
      <c r="D36" s="138" t="s">
        <v>421</v>
      </c>
      <c r="E36" s="140">
        <v>0</v>
      </c>
      <c r="H36" s="141"/>
      <c r="I36" s="141">
        <f t="shared" si="0"/>
        <v>0</v>
      </c>
    </row>
    <row r="37" spans="2:10" x14ac:dyDescent="0.55000000000000004">
      <c r="B37" s="612"/>
      <c r="C37" s="613"/>
      <c r="D37" s="138" t="s">
        <v>422</v>
      </c>
      <c r="E37" s="140">
        <v>0</v>
      </c>
      <c r="G37" s="11">
        <v>286521.51746798115</v>
      </c>
      <c r="H37" s="141"/>
      <c r="I37" s="141">
        <f t="shared" si="0"/>
        <v>286521.51746798115</v>
      </c>
    </row>
    <row r="38" spans="2:10" x14ac:dyDescent="0.55000000000000004">
      <c r="B38" s="612"/>
      <c r="C38" s="613"/>
      <c r="D38" s="138" t="s">
        <v>423</v>
      </c>
      <c r="E38" s="140">
        <v>463933.08830816217</v>
      </c>
      <c r="G38" s="11">
        <v>80160.394705886953</v>
      </c>
      <c r="H38" s="141">
        <v>1660448.3796802668</v>
      </c>
      <c r="I38" s="141">
        <f t="shared" si="0"/>
        <v>2204541.8626943161</v>
      </c>
    </row>
    <row r="39" spans="2:10" ht="14.7" thickBot="1" x14ac:dyDescent="0.6">
      <c r="B39" s="625"/>
      <c r="C39" s="627"/>
      <c r="D39" s="139" t="s">
        <v>424</v>
      </c>
      <c r="E39" s="142">
        <v>0</v>
      </c>
      <c r="F39" s="136"/>
      <c r="G39" s="136"/>
      <c r="H39" s="143"/>
      <c r="I39" s="143">
        <f t="shared" si="0"/>
        <v>0</v>
      </c>
    </row>
    <row r="40" spans="2:10" x14ac:dyDescent="0.55000000000000004">
      <c r="B40" s="624" t="s">
        <v>431</v>
      </c>
      <c r="C40" s="626" t="s">
        <v>419</v>
      </c>
      <c r="D40" s="144" t="s">
        <v>420</v>
      </c>
      <c r="E40" s="160">
        <v>1021990.3783783783</v>
      </c>
      <c r="F40" s="39">
        <v>0</v>
      </c>
      <c r="G40" s="39">
        <v>486990.94226060598</v>
      </c>
      <c r="H40" s="161">
        <v>430054.05405405397</v>
      </c>
      <c r="I40" s="161">
        <f t="shared" si="0"/>
        <v>1939035.3746930384</v>
      </c>
    </row>
    <row r="41" spans="2:10" x14ac:dyDescent="0.55000000000000004">
      <c r="B41" s="612"/>
      <c r="C41" s="613"/>
      <c r="D41" s="138" t="s">
        <v>421</v>
      </c>
      <c r="E41" s="140">
        <v>0</v>
      </c>
      <c r="F41" s="11">
        <v>0</v>
      </c>
      <c r="H41" s="141"/>
      <c r="I41" s="141">
        <f t="shared" si="0"/>
        <v>0</v>
      </c>
    </row>
    <row r="42" spans="2:10" x14ac:dyDescent="0.55000000000000004">
      <c r="B42" s="612"/>
      <c r="C42" s="613"/>
      <c r="D42" s="138" t="s">
        <v>422</v>
      </c>
      <c r="E42" s="140">
        <v>0</v>
      </c>
      <c r="G42" s="11">
        <v>393010.92145945918</v>
      </c>
      <c r="H42" s="141"/>
      <c r="I42" s="141">
        <f t="shared" si="0"/>
        <v>393010.92145945918</v>
      </c>
    </row>
    <row r="43" spans="2:10" x14ac:dyDescent="0.55000000000000004">
      <c r="B43" s="612"/>
      <c r="C43" s="613"/>
      <c r="D43" s="138" t="s">
        <v>423</v>
      </c>
      <c r="E43" s="140">
        <v>224339.35135135133</v>
      </c>
      <c r="G43" s="11">
        <v>106900.45074013303</v>
      </c>
      <c r="H43" s="141">
        <v>154205.8854415392</v>
      </c>
      <c r="I43" s="141">
        <f t="shared" si="0"/>
        <v>485445.68753302353</v>
      </c>
    </row>
    <row r="44" spans="2:10" ht="14.7" thickBot="1" x14ac:dyDescent="0.6">
      <c r="B44" s="625"/>
      <c r="C44" s="627"/>
      <c r="D44" s="139" t="s">
        <v>424</v>
      </c>
      <c r="E44" s="142">
        <v>0</v>
      </c>
      <c r="F44" s="136"/>
      <c r="G44" s="136"/>
      <c r="H44" s="143"/>
      <c r="I44" s="143">
        <f t="shared" si="0"/>
        <v>0</v>
      </c>
    </row>
    <row r="45" spans="2:10" x14ac:dyDescent="0.55000000000000004">
      <c r="B45" s="624" t="s">
        <v>89</v>
      </c>
      <c r="C45" s="626" t="s">
        <v>419</v>
      </c>
      <c r="D45" s="144" t="s">
        <v>420</v>
      </c>
      <c r="E45" s="157">
        <f t="shared" ref="E45:H49" si="1">+E40+E35+E30+E25+E20+E15+E10+E5</f>
        <v>17279408.347911846</v>
      </c>
      <c r="F45" s="44">
        <f t="shared" si="1"/>
        <v>6947367.4924840117</v>
      </c>
      <c r="G45" s="44">
        <f t="shared" si="1"/>
        <v>1198507.1492204657</v>
      </c>
      <c r="H45" s="158">
        <f t="shared" si="1"/>
        <v>4562478.169212074</v>
      </c>
      <c r="I45" s="159">
        <f>SUM(E45:H45)</f>
        <v>29987761.158828396</v>
      </c>
    </row>
    <row r="46" spans="2:10" x14ac:dyDescent="0.55000000000000004">
      <c r="B46" s="612"/>
      <c r="C46" s="613"/>
      <c r="D46" s="138" t="s">
        <v>421</v>
      </c>
      <c r="E46" s="146">
        <f t="shared" si="1"/>
        <v>22559915.675675675</v>
      </c>
      <c r="F46" s="22">
        <f t="shared" si="1"/>
        <v>42450324.324324325</v>
      </c>
      <c r="G46" s="22">
        <f t="shared" si="1"/>
        <v>0</v>
      </c>
      <c r="H46" s="34">
        <f t="shared" si="1"/>
        <v>0</v>
      </c>
      <c r="I46" s="145">
        <f>SUM(E46:H46)</f>
        <v>65010240</v>
      </c>
    </row>
    <row r="47" spans="2:10" x14ac:dyDescent="0.55000000000000004">
      <c r="B47" s="612"/>
      <c r="C47" s="613"/>
      <c r="D47" s="138" t="s">
        <v>422</v>
      </c>
      <c r="E47" s="146">
        <f t="shared" si="1"/>
        <v>30526871.351351354</v>
      </c>
      <c r="F47" s="22">
        <f t="shared" si="1"/>
        <v>0</v>
      </c>
      <c r="G47" s="22">
        <f t="shared" si="1"/>
        <v>3972102.0978542725</v>
      </c>
      <c r="H47" s="34">
        <f t="shared" si="1"/>
        <v>0</v>
      </c>
      <c r="I47" s="145">
        <f>SUM(E47:H47)</f>
        <v>34498973.44920563</v>
      </c>
      <c r="J47" s="152"/>
    </row>
    <row r="48" spans="2:10" x14ac:dyDescent="0.55000000000000004">
      <c r="B48" s="612"/>
      <c r="C48" s="613"/>
      <c r="D48" s="138" t="s">
        <v>423</v>
      </c>
      <c r="E48" s="146">
        <f t="shared" si="1"/>
        <v>5324802.2242984325</v>
      </c>
      <c r="F48" s="22">
        <f t="shared" si="1"/>
        <v>52404921.120085254</v>
      </c>
      <c r="G48" s="22">
        <f t="shared" si="1"/>
        <v>5055631.0724700429</v>
      </c>
      <c r="H48" s="34">
        <f t="shared" si="1"/>
        <v>10223691.806248125</v>
      </c>
      <c r="I48" s="145">
        <f>SUM(E48:H48)</f>
        <v>73009046.223101854</v>
      </c>
    </row>
    <row r="49" spans="2:10" ht="14.7" thickBot="1" x14ac:dyDescent="0.6">
      <c r="B49" s="625"/>
      <c r="C49" s="627"/>
      <c r="D49" s="139" t="s">
        <v>424</v>
      </c>
      <c r="E49" s="147">
        <f t="shared" si="1"/>
        <v>5994513.5135135138</v>
      </c>
      <c r="F49" s="148">
        <f t="shared" si="1"/>
        <v>9338891.8918918911</v>
      </c>
      <c r="G49" s="148">
        <f t="shared" si="1"/>
        <v>0</v>
      </c>
      <c r="H49" s="149">
        <f t="shared" si="1"/>
        <v>0</v>
      </c>
      <c r="I49" s="150">
        <f>SUM(E49:H49)</f>
        <v>15333405.405405406</v>
      </c>
    </row>
    <row r="50" spans="2:10" ht="14.7" thickBot="1" x14ac:dyDescent="0.6">
      <c r="D50" s="155" t="s">
        <v>89</v>
      </c>
      <c r="E50" s="153">
        <f>SUM(E45:E49)</f>
        <v>81685511.112750828</v>
      </c>
      <c r="F50" s="153">
        <f>SUM(F45:F49)</f>
        <v>111141504.82878548</v>
      </c>
      <c r="G50" s="153">
        <f>SUM(G45:G49)</f>
        <v>10226240.319544781</v>
      </c>
      <c r="H50" s="154">
        <f>SUM(H45:H49)</f>
        <v>14786169.975460198</v>
      </c>
      <c r="I50" s="151">
        <f>SUM(I45:I49)</f>
        <v>217839426.23654127</v>
      </c>
      <c r="J50" s="156">
        <f>+SUM(E50:H50)-I50</f>
        <v>0</v>
      </c>
    </row>
  </sheetData>
  <mergeCells count="25">
    <mergeCell ref="C5:C9"/>
    <mergeCell ref="B5:B9"/>
    <mergeCell ref="B10:B14"/>
    <mergeCell ref="C10:C14"/>
    <mergeCell ref="B15:B19"/>
    <mergeCell ref="C15:C19"/>
    <mergeCell ref="B20:B24"/>
    <mergeCell ref="C20:C24"/>
    <mergeCell ref="B25:B29"/>
    <mergeCell ref="C25:C29"/>
    <mergeCell ref="B30:B34"/>
    <mergeCell ref="C30:C34"/>
    <mergeCell ref="B35:B39"/>
    <mergeCell ref="C35:C39"/>
    <mergeCell ref="B40:B44"/>
    <mergeCell ref="C40:C44"/>
    <mergeCell ref="B45:B49"/>
    <mergeCell ref="C45:C49"/>
    <mergeCell ref="I2:I4"/>
    <mergeCell ref="B2:D3"/>
    <mergeCell ref="B4:D4"/>
    <mergeCell ref="E2:E4"/>
    <mergeCell ref="F2:F4"/>
    <mergeCell ref="G2:G4"/>
    <mergeCell ref="H2:H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G41"/>
  <sheetViews>
    <sheetView showGridLines="0" showRowColHeaders="0" workbookViewId="0">
      <pane xSplit="5" ySplit="6" topLeftCell="U7" activePane="bottomRight" state="frozenSplit"/>
      <selection activeCell="E20" sqref="E20"/>
      <selection pane="topRight" activeCell="E20" sqref="E20"/>
      <selection pane="bottomLeft" activeCell="E20" sqref="E20"/>
      <selection pane="bottomRight" activeCell="E20" sqref="E20"/>
    </sheetView>
  </sheetViews>
  <sheetFormatPr defaultColWidth="8" defaultRowHeight="10.199999999999999" x14ac:dyDescent="0.35"/>
  <cols>
    <col min="1" max="1" width="0.41796875" style="72" customWidth="1"/>
    <col min="2" max="4" width="1.68359375" style="72" customWidth="1"/>
    <col min="5" max="5" width="96" style="72" customWidth="1"/>
    <col min="6" max="6" width="0.41796875" style="72" customWidth="1"/>
    <col min="7" max="7" width="25.68359375" style="73" customWidth="1"/>
    <col min="8" max="8" width="9.41796875" style="74" customWidth="1"/>
    <col min="9" max="9" width="11.15625" style="74" customWidth="1"/>
    <col min="10" max="14" width="12" style="74" customWidth="1"/>
    <col min="15" max="15" width="11.15625" style="74" customWidth="1"/>
    <col min="16" max="16" width="12" style="74" customWidth="1"/>
    <col min="17" max="18" width="8.578125" style="73" customWidth="1"/>
    <col min="19" max="19" width="8.578125" style="74" customWidth="1"/>
    <col min="20" max="24" width="11.15625" style="74" customWidth="1"/>
    <col min="25" max="26" width="10.26171875" style="74" customWidth="1"/>
    <col min="27" max="27" width="11.15625" style="74" customWidth="1"/>
    <col min="28" max="28" width="8.578125" style="73" customWidth="1"/>
    <col min="29" max="29" width="10.26171875" style="73" customWidth="1"/>
    <col min="30" max="30" width="6.83984375" style="73" customWidth="1"/>
    <col min="31" max="31" width="66.83984375" style="73" customWidth="1"/>
    <col min="32" max="32" width="7.68359375" style="74" customWidth="1"/>
    <col min="33" max="37" width="8.578125" style="74" customWidth="1"/>
    <col min="38" max="39" width="7.68359375" style="74" customWidth="1"/>
    <col min="40" max="40" width="10.26171875" style="74" customWidth="1"/>
    <col min="41" max="41" width="7.68359375" style="74" customWidth="1"/>
    <col min="42" max="47" width="10.26171875" style="74" customWidth="1"/>
    <col min="48" max="48" width="8.578125" style="74" customWidth="1"/>
    <col min="49" max="49" width="11.15625" style="74" customWidth="1"/>
    <col min="50" max="50" width="6.83984375" style="74" customWidth="1"/>
    <col min="51" max="54" width="10.26171875" style="74" customWidth="1"/>
    <col min="55" max="57" width="6.83984375" style="74" customWidth="1"/>
    <col min="58" max="58" width="11.15625" style="74" customWidth="1"/>
    <col min="59" max="59" width="6.83984375" style="74" customWidth="1"/>
    <col min="60" max="64" width="10.26171875" style="74" customWidth="1"/>
    <col min="65" max="66" width="6.83984375" style="74" customWidth="1"/>
    <col min="67" max="67" width="11.15625" style="74" customWidth="1"/>
    <col min="68" max="68" width="7.68359375" style="74" customWidth="1"/>
    <col min="69" max="70" width="8.578125" style="74" customWidth="1"/>
    <col min="71" max="72" width="10.26171875" style="74" customWidth="1"/>
    <col min="73" max="75" width="8.578125" style="74" customWidth="1"/>
    <col min="76" max="76" width="10.26171875" style="74" customWidth="1"/>
    <col min="77" max="77" width="6.83984375" style="74" customWidth="1"/>
    <col min="78" max="81" width="10.26171875" style="74" customWidth="1"/>
    <col min="82" max="82" width="8.578125" style="74" customWidth="1"/>
    <col min="83" max="84" width="6.83984375" style="74" customWidth="1"/>
    <col min="85" max="85" width="10.26171875" style="74" customWidth="1"/>
    <col min="86" max="256" width="8" style="75"/>
    <col min="257" max="257" width="0.41796875" style="75" customWidth="1"/>
    <col min="258" max="260" width="1.68359375" style="75" customWidth="1"/>
    <col min="261" max="261" width="96" style="75" customWidth="1"/>
    <col min="262" max="262" width="0.41796875" style="75" customWidth="1"/>
    <col min="263" max="263" width="25.68359375" style="75" customWidth="1"/>
    <col min="264" max="264" width="9.41796875" style="75" customWidth="1"/>
    <col min="265" max="265" width="11.15625" style="75" customWidth="1"/>
    <col min="266" max="270" width="12" style="75" customWidth="1"/>
    <col min="271" max="271" width="11.15625" style="75" customWidth="1"/>
    <col min="272" max="272" width="12" style="75" customWidth="1"/>
    <col min="273" max="275" width="8.578125" style="75" customWidth="1"/>
    <col min="276" max="280" width="11.15625" style="75" customWidth="1"/>
    <col min="281" max="282" width="10.26171875" style="75" customWidth="1"/>
    <col min="283" max="283" width="11.15625" style="75" customWidth="1"/>
    <col min="284" max="284" width="8.578125" style="75" customWidth="1"/>
    <col min="285" max="285" width="10.26171875" style="75" customWidth="1"/>
    <col min="286" max="286" width="6.83984375" style="75" customWidth="1"/>
    <col min="287" max="287" width="66.83984375" style="75" customWidth="1"/>
    <col min="288" max="288" width="7.68359375" style="75" customWidth="1"/>
    <col min="289" max="293" width="8.578125" style="75" customWidth="1"/>
    <col min="294" max="295" width="7.68359375" style="75" customWidth="1"/>
    <col min="296" max="296" width="10.26171875" style="75" customWidth="1"/>
    <col min="297" max="297" width="7.68359375" style="75" customWidth="1"/>
    <col min="298" max="303" width="10.26171875" style="75" customWidth="1"/>
    <col min="304" max="304" width="8.578125" style="75" customWidth="1"/>
    <col min="305" max="305" width="11.15625" style="75" customWidth="1"/>
    <col min="306" max="306" width="6.83984375" style="75" customWidth="1"/>
    <col min="307" max="310" width="10.26171875" style="75" customWidth="1"/>
    <col min="311" max="313" width="6.83984375" style="75" customWidth="1"/>
    <col min="314" max="314" width="11.15625" style="75" customWidth="1"/>
    <col min="315" max="315" width="6.83984375" style="75" customWidth="1"/>
    <col min="316" max="320" width="10.26171875" style="75" customWidth="1"/>
    <col min="321" max="322" width="6.83984375" style="75" customWidth="1"/>
    <col min="323" max="323" width="11.15625" style="75" customWidth="1"/>
    <col min="324" max="324" width="7.68359375" style="75" customWidth="1"/>
    <col min="325" max="326" width="8.578125" style="75" customWidth="1"/>
    <col min="327" max="328" width="10.26171875" style="75" customWidth="1"/>
    <col min="329" max="331" width="8.578125" style="75" customWidth="1"/>
    <col min="332" max="332" width="10.26171875" style="75" customWidth="1"/>
    <col min="333" max="333" width="6.83984375" style="75" customWidth="1"/>
    <col min="334" max="337" width="10.26171875" style="75" customWidth="1"/>
    <col min="338" max="338" width="8.578125" style="75" customWidth="1"/>
    <col min="339" max="340" width="6.83984375" style="75" customWidth="1"/>
    <col min="341" max="341" width="10.26171875" style="75" customWidth="1"/>
    <col min="342" max="512" width="8" style="75"/>
    <col min="513" max="513" width="0.41796875" style="75" customWidth="1"/>
    <col min="514" max="516" width="1.68359375" style="75" customWidth="1"/>
    <col min="517" max="517" width="96" style="75" customWidth="1"/>
    <col min="518" max="518" width="0.41796875" style="75" customWidth="1"/>
    <col min="519" max="519" width="25.68359375" style="75" customWidth="1"/>
    <col min="520" max="520" width="9.41796875" style="75" customWidth="1"/>
    <col min="521" max="521" width="11.15625" style="75" customWidth="1"/>
    <col min="522" max="526" width="12" style="75" customWidth="1"/>
    <col min="527" max="527" width="11.15625" style="75" customWidth="1"/>
    <col min="528" max="528" width="12" style="75" customWidth="1"/>
    <col min="529" max="531" width="8.578125" style="75" customWidth="1"/>
    <col min="532" max="536" width="11.15625" style="75" customWidth="1"/>
    <col min="537" max="538" width="10.26171875" style="75" customWidth="1"/>
    <col min="539" max="539" width="11.15625" style="75" customWidth="1"/>
    <col min="540" max="540" width="8.578125" style="75" customWidth="1"/>
    <col min="541" max="541" width="10.26171875" style="75" customWidth="1"/>
    <col min="542" max="542" width="6.83984375" style="75" customWidth="1"/>
    <col min="543" max="543" width="66.83984375" style="75" customWidth="1"/>
    <col min="544" max="544" width="7.68359375" style="75" customWidth="1"/>
    <col min="545" max="549" width="8.578125" style="75" customWidth="1"/>
    <col min="550" max="551" width="7.68359375" style="75" customWidth="1"/>
    <col min="552" max="552" width="10.26171875" style="75" customWidth="1"/>
    <col min="553" max="553" width="7.68359375" style="75" customWidth="1"/>
    <col min="554" max="559" width="10.26171875" style="75" customWidth="1"/>
    <col min="560" max="560" width="8.578125" style="75" customWidth="1"/>
    <col min="561" max="561" width="11.15625" style="75" customWidth="1"/>
    <col min="562" max="562" width="6.83984375" style="75" customWidth="1"/>
    <col min="563" max="566" width="10.26171875" style="75" customWidth="1"/>
    <col min="567" max="569" width="6.83984375" style="75" customWidth="1"/>
    <col min="570" max="570" width="11.15625" style="75" customWidth="1"/>
    <col min="571" max="571" width="6.83984375" style="75" customWidth="1"/>
    <col min="572" max="576" width="10.26171875" style="75" customWidth="1"/>
    <col min="577" max="578" width="6.83984375" style="75" customWidth="1"/>
    <col min="579" max="579" width="11.15625" style="75" customWidth="1"/>
    <col min="580" max="580" width="7.68359375" style="75" customWidth="1"/>
    <col min="581" max="582" width="8.578125" style="75" customWidth="1"/>
    <col min="583" max="584" width="10.26171875" style="75" customWidth="1"/>
    <col min="585" max="587" width="8.578125" style="75" customWidth="1"/>
    <col min="588" max="588" width="10.26171875" style="75" customWidth="1"/>
    <col min="589" max="589" width="6.83984375" style="75" customWidth="1"/>
    <col min="590" max="593" width="10.26171875" style="75" customWidth="1"/>
    <col min="594" max="594" width="8.578125" style="75" customWidth="1"/>
    <col min="595" max="596" width="6.83984375" style="75" customWidth="1"/>
    <col min="597" max="597" width="10.26171875" style="75" customWidth="1"/>
    <col min="598" max="768" width="8" style="75"/>
    <col min="769" max="769" width="0.41796875" style="75" customWidth="1"/>
    <col min="770" max="772" width="1.68359375" style="75" customWidth="1"/>
    <col min="773" max="773" width="96" style="75" customWidth="1"/>
    <col min="774" max="774" width="0.41796875" style="75" customWidth="1"/>
    <col min="775" max="775" width="25.68359375" style="75" customWidth="1"/>
    <col min="776" max="776" width="9.41796875" style="75" customWidth="1"/>
    <col min="777" max="777" width="11.15625" style="75" customWidth="1"/>
    <col min="778" max="782" width="12" style="75" customWidth="1"/>
    <col min="783" max="783" width="11.15625" style="75" customWidth="1"/>
    <col min="784" max="784" width="12" style="75" customWidth="1"/>
    <col min="785" max="787" width="8.578125" style="75" customWidth="1"/>
    <col min="788" max="792" width="11.15625" style="75" customWidth="1"/>
    <col min="793" max="794" width="10.26171875" style="75" customWidth="1"/>
    <col min="795" max="795" width="11.15625" style="75" customWidth="1"/>
    <col min="796" max="796" width="8.578125" style="75" customWidth="1"/>
    <col min="797" max="797" width="10.26171875" style="75" customWidth="1"/>
    <col min="798" max="798" width="6.83984375" style="75" customWidth="1"/>
    <col min="799" max="799" width="66.83984375" style="75" customWidth="1"/>
    <col min="800" max="800" width="7.68359375" style="75" customWidth="1"/>
    <col min="801" max="805" width="8.578125" style="75" customWidth="1"/>
    <col min="806" max="807" width="7.68359375" style="75" customWidth="1"/>
    <col min="808" max="808" width="10.26171875" style="75" customWidth="1"/>
    <col min="809" max="809" width="7.68359375" style="75" customWidth="1"/>
    <col min="810" max="815" width="10.26171875" style="75" customWidth="1"/>
    <col min="816" max="816" width="8.578125" style="75" customWidth="1"/>
    <col min="817" max="817" width="11.15625" style="75" customWidth="1"/>
    <col min="818" max="818" width="6.83984375" style="75" customWidth="1"/>
    <col min="819" max="822" width="10.26171875" style="75" customWidth="1"/>
    <col min="823" max="825" width="6.83984375" style="75" customWidth="1"/>
    <col min="826" max="826" width="11.15625" style="75" customWidth="1"/>
    <col min="827" max="827" width="6.83984375" style="75" customWidth="1"/>
    <col min="828" max="832" width="10.26171875" style="75" customWidth="1"/>
    <col min="833" max="834" width="6.83984375" style="75" customWidth="1"/>
    <col min="835" max="835" width="11.15625" style="75" customWidth="1"/>
    <col min="836" max="836" width="7.68359375" style="75" customWidth="1"/>
    <col min="837" max="838" width="8.578125" style="75" customWidth="1"/>
    <col min="839" max="840" width="10.26171875" style="75" customWidth="1"/>
    <col min="841" max="843" width="8.578125" style="75" customWidth="1"/>
    <col min="844" max="844" width="10.26171875" style="75" customWidth="1"/>
    <col min="845" max="845" width="6.83984375" style="75" customWidth="1"/>
    <col min="846" max="849" width="10.26171875" style="75" customWidth="1"/>
    <col min="850" max="850" width="8.578125" style="75" customWidth="1"/>
    <col min="851" max="852" width="6.83984375" style="75" customWidth="1"/>
    <col min="853" max="853" width="10.26171875" style="75" customWidth="1"/>
    <col min="854" max="1024" width="8" style="75"/>
    <col min="1025" max="1025" width="0.41796875" style="75" customWidth="1"/>
    <col min="1026" max="1028" width="1.68359375" style="75" customWidth="1"/>
    <col min="1029" max="1029" width="96" style="75" customWidth="1"/>
    <col min="1030" max="1030" width="0.41796875" style="75" customWidth="1"/>
    <col min="1031" max="1031" width="25.68359375" style="75" customWidth="1"/>
    <col min="1032" max="1032" width="9.41796875" style="75" customWidth="1"/>
    <col min="1033" max="1033" width="11.15625" style="75" customWidth="1"/>
    <col min="1034" max="1038" width="12" style="75" customWidth="1"/>
    <col min="1039" max="1039" width="11.15625" style="75" customWidth="1"/>
    <col min="1040" max="1040" width="12" style="75" customWidth="1"/>
    <col min="1041" max="1043" width="8.578125" style="75" customWidth="1"/>
    <col min="1044" max="1048" width="11.15625" style="75" customWidth="1"/>
    <col min="1049" max="1050" width="10.26171875" style="75" customWidth="1"/>
    <col min="1051" max="1051" width="11.15625" style="75" customWidth="1"/>
    <col min="1052" max="1052" width="8.578125" style="75" customWidth="1"/>
    <col min="1053" max="1053" width="10.26171875" style="75" customWidth="1"/>
    <col min="1054" max="1054" width="6.83984375" style="75" customWidth="1"/>
    <col min="1055" max="1055" width="66.83984375" style="75" customWidth="1"/>
    <col min="1056" max="1056" width="7.68359375" style="75" customWidth="1"/>
    <col min="1057" max="1061" width="8.578125" style="75" customWidth="1"/>
    <col min="1062" max="1063" width="7.68359375" style="75" customWidth="1"/>
    <col min="1064" max="1064" width="10.26171875" style="75" customWidth="1"/>
    <col min="1065" max="1065" width="7.68359375" style="75" customWidth="1"/>
    <col min="1066" max="1071" width="10.26171875" style="75" customWidth="1"/>
    <col min="1072" max="1072" width="8.578125" style="75" customWidth="1"/>
    <col min="1073" max="1073" width="11.15625" style="75" customWidth="1"/>
    <col min="1074" max="1074" width="6.83984375" style="75" customWidth="1"/>
    <col min="1075" max="1078" width="10.26171875" style="75" customWidth="1"/>
    <col min="1079" max="1081" width="6.83984375" style="75" customWidth="1"/>
    <col min="1082" max="1082" width="11.15625" style="75" customWidth="1"/>
    <col min="1083" max="1083" width="6.83984375" style="75" customWidth="1"/>
    <col min="1084" max="1088" width="10.26171875" style="75" customWidth="1"/>
    <col min="1089" max="1090" width="6.83984375" style="75" customWidth="1"/>
    <col min="1091" max="1091" width="11.15625" style="75" customWidth="1"/>
    <col min="1092" max="1092" width="7.68359375" style="75" customWidth="1"/>
    <col min="1093" max="1094" width="8.578125" style="75" customWidth="1"/>
    <col min="1095" max="1096" width="10.26171875" style="75" customWidth="1"/>
    <col min="1097" max="1099" width="8.578125" style="75" customWidth="1"/>
    <col min="1100" max="1100" width="10.26171875" style="75" customWidth="1"/>
    <col min="1101" max="1101" width="6.83984375" style="75" customWidth="1"/>
    <col min="1102" max="1105" width="10.26171875" style="75" customWidth="1"/>
    <col min="1106" max="1106" width="8.578125" style="75" customWidth="1"/>
    <col min="1107" max="1108" width="6.83984375" style="75" customWidth="1"/>
    <col min="1109" max="1109" width="10.26171875" style="75" customWidth="1"/>
    <col min="1110" max="1280" width="8" style="75"/>
    <col min="1281" max="1281" width="0.41796875" style="75" customWidth="1"/>
    <col min="1282" max="1284" width="1.68359375" style="75" customWidth="1"/>
    <col min="1285" max="1285" width="96" style="75" customWidth="1"/>
    <col min="1286" max="1286" width="0.41796875" style="75" customWidth="1"/>
    <col min="1287" max="1287" width="25.68359375" style="75" customWidth="1"/>
    <col min="1288" max="1288" width="9.41796875" style="75" customWidth="1"/>
    <col min="1289" max="1289" width="11.15625" style="75" customWidth="1"/>
    <col min="1290" max="1294" width="12" style="75" customWidth="1"/>
    <col min="1295" max="1295" width="11.15625" style="75" customWidth="1"/>
    <col min="1296" max="1296" width="12" style="75" customWidth="1"/>
    <col min="1297" max="1299" width="8.578125" style="75" customWidth="1"/>
    <col min="1300" max="1304" width="11.15625" style="75" customWidth="1"/>
    <col min="1305" max="1306" width="10.26171875" style="75" customWidth="1"/>
    <col min="1307" max="1307" width="11.15625" style="75" customWidth="1"/>
    <col min="1308" max="1308" width="8.578125" style="75" customWidth="1"/>
    <col min="1309" max="1309" width="10.26171875" style="75" customWidth="1"/>
    <col min="1310" max="1310" width="6.83984375" style="75" customWidth="1"/>
    <col min="1311" max="1311" width="66.83984375" style="75" customWidth="1"/>
    <col min="1312" max="1312" width="7.68359375" style="75" customWidth="1"/>
    <col min="1313" max="1317" width="8.578125" style="75" customWidth="1"/>
    <col min="1318" max="1319" width="7.68359375" style="75" customWidth="1"/>
    <col min="1320" max="1320" width="10.26171875" style="75" customWidth="1"/>
    <col min="1321" max="1321" width="7.68359375" style="75" customWidth="1"/>
    <col min="1322" max="1327" width="10.26171875" style="75" customWidth="1"/>
    <col min="1328" max="1328" width="8.578125" style="75" customWidth="1"/>
    <col min="1329" max="1329" width="11.15625" style="75" customWidth="1"/>
    <col min="1330" max="1330" width="6.83984375" style="75" customWidth="1"/>
    <col min="1331" max="1334" width="10.26171875" style="75" customWidth="1"/>
    <col min="1335" max="1337" width="6.83984375" style="75" customWidth="1"/>
    <col min="1338" max="1338" width="11.15625" style="75" customWidth="1"/>
    <col min="1339" max="1339" width="6.83984375" style="75" customWidth="1"/>
    <col min="1340" max="1344" width="10.26171875" style="75" customWidth="1"/>
    <col min="1345" max="1346" width="6.83984375" style="75" customWidth="1"/>
    <col min="1347" max="1347" width="11.15625" style="75" customWidth="1"/>
    <col min="1348" max="1348" width="7.68359375" style="75" customWidth="1"/>
    <col min="1349" max="1350" width="8.578125" style="75" customWidth="1"/>
    <col min="1351" max="1352" width="10.26171875" style="75" customWidth="1"/>
    <col min="1353" max="1355" width="8.578125" style="75" customWidth="1"/>
    <col min="1356" max="1356" width="10.26171875" style="75" customWidth="1"/>
    <col min="1357" max="1357" width="6.83984375" style="75" customWidth="1"/>
    <col min="1358" max="1361" width="10.26171875" style="75" customWidth="1"/>
    <col min="1362" max="1362" width="8.578125" style="75" customWidth="1"/>
    <col min="1363" max="1364" width="6.83984375" style="75" customWidth="1"/>
    <col min="1365" max="1365" width="10.26171875" style="75" customWidth="1"/>
    <col min="1366" max="1536" width="8" style="75"/>
    <col min="1537" max="1537" width="0.41796875" style="75" customWidth="1"/>
    <col min="1538" max="1540" width="1.68359375" style="75" customWidth="1"/>
    <col min="1541" max="1541" width="96" style="75" customWidth="1"/>
    <col min="1542" max="1542" width="0.41796875" style="75" customWidth="1"/>
    <col min="1543" max="1543" width="25.68359375" style="75" customWidth="1"/>
    <col min="1544" max="1544" width="9.41796875" style="75" customWidth="1"/>
    <col min="1545" max="1545" width="11.15625" style="75" customWidth="1"/>
    <col min="1546" max="1550" width="12" style="75" customWidth="1"/>
    <col min="1551" max="1551" width="11.15625" style="75" customWidth="1"/>
    <col min="1552" max="1552" width="12" style="75" customWidth="1"/>
    <col min="1553" max="1555" width="8.578125" style="75" customWidth="1"/>
    <col min="1556" max="1560" width="11.15625" style="75" customWidth="1"/>
    <col min="1561" max="1562" width="10.26171875" style="75" customWidth="1"/>
    <col min="1563" max="1563" width="11.15625" style="75" customWidth="1"/>
    <col min="1564" max="1564" width="8.578125" style="75" customWidth="1"/>
    <col min="1565" max="1565" width="10.26171875" style="75" customWidth="1"/>
    <col min="1566" max="1566" width="6.83984375" style="75" customWidth="1"/>
    <col min="1567" max="1567" width="66.83984375" style="75" customWidth="1"/>
    <col min="1568" max="1568" width="7.68359375" style="75" customWidth="1"/>
    <col min="1569" max="1573" width="8.578125" style="75" customWidth="1"/>
    <col min="1574" max="1575" width="7.68359375" style="75" customWidth="1"/>
    <col min="1576" max="1576" width="10.26171875" style="75" customWidth="1"/>
    <col min="1577" max="1577" width="7.68359375" style="75" customWidth="1"/>
    <col min="1578" max="1583" width="10.26171875" style="75" customWidth="1"/>
    <col min="1584" max="1584" width="8.578125" style="75" customWidth="1"/>
    <col min="1585" max="1585" width="11.15625" style="75" customWidth="1"/>
    <col min="1586" max="1586" width="6.83984375" style="75" customWidth="1"/>
    <col min="1587" max="1590" width="10.26171875" style="75" customWidth="1"/>
    <col min="1591" max="1593" width="6.83984375" style="75" customWidth="1"/>
    <col min="1594" max="1594" width="11.15625" style="75" customWidth="1"/>
    <col min="1595" max="1595" width="6.83984375" style="75" customWidth="1"/>
    <col min="1596" max="1600" width="10.26171875" style="75" customWidth="1"/>
    <col min="1601" max="1602" width="6.83984375" style="75" customWidth="1"/>
    <col min="1603" max="1603" width="11.15625" style="75" customWidth="1"/>
    <col min="1604" max="1604" width="7.68359375" style="75" customWidth="1"/>
    <col min="1605" max="1606" width="8.578125" style="75" customWidth="1"/>
    <col min="1607" max="1608" width="10.26171875" style="75" customWidth="1"/>
    <col min="1609" max="1611" width="8.578125" style="75" customWidth="1"/>
    <col min="1612" max="1612" width="10.26171875" style="75" customWidth="1"/>
    <col min="1613" max="1613" width="6.83984375" style="75" customWidth="1"/>
    <col min="1614" max="1617" width="10.26171875" style="75" customWidth="1"/>
    <col min="1618" max="1618" width="8.578125" style="75" customWidth="1"/>
    <col min="1619" max="1620" width="6.83984375" style="75" customWidth="1"/>
    <col min="1621" max="1621" width="10.26171875" style="75" customWidth="1"/>
    <col min="1622" max="1792" width="8" style="75"/>
    <col min="1793" max="1793" width="0.41796875" style="75" customWidth="1"/>
    <col min="1794" max="1796" width="1.68359375" style="75" customWidth="1"/>
    <col min="1797" max="1797" width="96" style="75" customWidth="1"/>
    <col min="1798" max="1798" width="0.41796875" style="75" customWidth="1"/>
    <col min="1799" max="1799" width="25.68359375" style="75" customWidth="1"/>
    <col min="1800" max="1800" width="9.41796875" style="75" customWidth="1"/>
    <col min="1801" max="1801" width="11.15625" style="75" customWidth="1"/>
    <col min="1802" max="1806" width="12" style="75" customWidth="1"/>
    <col min="1807" max="1807" width="11.15625" style="75" customWidth="1"/>
    <col min="1808" max="1808" width="12" style="75" customWidth="1"/>
    <col min="1809" max="1811" width="8.578125" style="75" customWidth="1"/>
    <col min="1812" max="1816" width="11.15625" style="75" customWidth="1"/>
    <col min="1817" max="1818" width="10.26171875" style="75" customWidth="1"/>
    <col min="1819" max="1819" width="11.15625" style="75" customWidth="1"/>
    <col min="1820" max="1820" width="8.578125" style="75" customWidth="1"/>
    <col min="1821" max="1821" width="10.26171875" style="75" customWidth="1"/>
    <col min="1822" max="1822" width="6.83984375" style="75" customWidth="1"/>
    <col min="1823" max="1823" width="66.83984375" style="75" customWidth="1"/>
    <col min="1824" max="1824" width="7.68359375" style="75" customWidth="1"/>
    <col min="1825" max="1829" width="8.578125" style="75" customWidth="1"/>
    <col min="1830" max="1831" width="7.68359375" style="75" customWidth="1"/>
    <col min="1832" max="1832" width="10.26171875" style="75" customWidth="1"/>
    <col min="1833" max="1833" width="7.68359375" style="75" customWidth="1"/>
    <col min="1834" max="1839" width="10.26171875" style="75" customWidth="1"/>
    <col min="1840" max="1840" width="8.578125" style="75" customWidth="1"/>
    <col min="1841" max="1841" width="11.15625" style="75" customWidth="1"/>
    <col min="1842" max="1842" width="6.83984375" style="75" customWidth="1"/>
    <col min="1843" max="1846" width="10.26171875" style="75" customWidth="1"/>
    <col min="1847" max="1849" width="6.83984375" style="75" customWidth="1"/>
    <col min="1850" max="1850" width="11.15625" style="75" customWidth="1"/>
    <col min="1851" max="1851" width="6.83984375" style="75" customWidth="1"/>
    <col min="1852" max="1856" width="10.26171875" style="75" customWidth="1"/>
    <col min="1857" max="1858" width="6.83984375" style="75" customWidth="1"/>
    <col min="1859" max="1859" width="11.15625" style="75" customWidth="1"/>
    <col min="1860" max="1860" width="7.68359375" style="75" customWidth="1"/>
    <col min="1861" max="1862" width="8.578125" style="75" customWidth="1"/>
    <col min="1863" max="1864" width="10.26171875" style="75" customWidth="1"/>
    <col min="1865" max="1867" width="8.578125" style="75" customWidth="1"/>
    <col min="1868" max="1868" width="10.26171875" style="75" customWidth="1"/>
    <col min="1869" max="1869" width="6.83984375" style="75" customWidth="1"/>
    <col min="1870" max="1873" width="10.26171875" style="75" customWidth="1"/>
    <col min="1874" max="1874" width="8.578125" style="75" customWidth="1"/>
    <col min="1875" max="1876" width="6.83984375" style="75" customWidth="1"/>
    <col min="1877" max="1877" width="10.26171875" style="75" customWidth="1"/>
    <col min="1878" max="2048" width="8" style="75"/>
    <col min="2049" max="2049" width="0.41796875" style="75" customWidth="1"/>
    <col min="2050" max="2052" width="1.68359375" style="75" customWidth="1"/>
    <col min="2053" max="2053" width="96" style="75" customWidth="1"/>
    <col min="2054" max="2054" width="0.41796875" style="75" customWidth="1"/>
    <col min="2055" max="2055" width="25.68359375" style="75" customWidth="1"/>
    <col min="2056" max="2056" width="9.41796875" style="75" customWidth="1"/>
    <col min="2057" max="2057" width="11.15625" style="75" customWidth="1"/>
    <col min="2058" max="2062" width="12" style="75" customWidth="1"/>
    <col min="2063" max="2063" width="11.15625" style="75" customWidth="1"/>
    <col min="2064" max="2064" width="12" style="75" customWidth="1"/>
    <col min="2065" max="2067" width="8.578125" style="75" customWidth="1"/>
    <col min="2068" max="2072" width="11.15625" style="75" customWidth="1"/>
    <col min="2073" max="2074" width="10.26171875" style="75" customWidth="1"/>
    <col min="2075" max="2075" width="11.15625" style="75" customWidth="1"/>
    <col min="2076" max="2076" width="8.578125" style="75" customWidth="1"/>
    <col min="2077" max="2077" width="10.26171875" style="75" customWidth="1"/>
    <col min="2078" max="2078" width="6.83984375" style="75" customWidth="1"/>
    <col min="2079" max="2079" width="66.83984375" style="75" customWidth="1"/>
    <col min="2080" max="2080" width="7.68359375" style="75" customWidth="1"/>
    <col min="2081" max="2085" width="8.578125" style="75" customWidth="1"/>
    <col min="2086" max="2087" width="7.68359375" style="75" customWidth="1"/>
    <col min="2088" max="2088" width="10.26171875" style="75" customWidth="1"/>
    <col min="2089" max="2089" width="7.68359375" style="75" customWidth="1"/>
    <col min="2090" max="2095" width="10.26171875" style="75" customWidth="1"/>
    <col min="2096" max="2096" width="8.578125" style="75" customWidth="1"/>
    <col min="2097" max="2097" width="11.15625" style="75" customWidth="1"/>
    <col min="2098" max="2098" width="6.83984375" style="75" customWidth="1"/>
    <col min="2099" max="2102" width="10.26171875" style="75" customWidth="1"/>
    <col min="2103" max="2105" width="6.83984375" style="75" customWidth="1"/>
    <col min="2106" max="2106" width="11.15625" style="75" customWidth="1"/>
    <col min="2107" max="2107" width="6.83984375" style="75" customWidth="1"/>
    <col min="2108" max="2112" width="10.26171875" style="75" customWidth="1"/>
    <col min="2113" max="2114" width="6.83984375" style="75" customWidth="1"/>
    <col min="2115" max="2115" width="11.15625" style="75" customWidth="1"/>
    <col min="2116" max="2116" width="7.68359375" style="75" customWidth="1"/>
    <col min="2117" max="2118" width="8.578125" style="75" customWidth="1"/>
    <col min="2119" max="2120" width="10.26171875" style="75" customWidth="1"/>
    <col min="2121" max="2123" width="8.578125" style="75" customWidth="1"/>
    <col min="2124" max="2124" width="10.26171875" style="75" customWidth="1"/>
    <col min="2125" max="2125" width="6.83984375" style="75" customWidth="1"/>
    <col min="2126" max="2129" width="10.26171875" style="75" customWidth="1"/>
    <col min="2130" max="2130" width="8.578125" style="75" customWidth="1"/>
    <col min="2131" max="2132" width="6.83984375" style="75" customWidth="1"/>
    <col min="2133" max="2133" width="10.26171875" style="75" customWidth="1"/>
    <col min="2134" max="2304" width="8" style="75"/>
    <col min="2305" max="2305" width="0.41796875" style="75" customWidth="1"/>
    <col min="2306" max="2308" width="1.68359375" style="75" customWidth="1"/>
    <col min="2309" max="2309" width="96" style="75" customWidth="1"/>
    <col min="2310" max="2310" width="0.41796875" style="75" customWidth="1"/>
    <col min="2311" max="2311" width="25.68359375" style="75" customWidth="1"/>
    <col min="2312" max="2312" width="9.41796875" style="75" customWidth="1"/>
    <col min="2313" max="2313" width="11.15625" style="75" customWidth="1"/>
    <col min="2314" max="2318" width="12" style="75" customWidth="1"/>
    <col min="2319" max="2319" width="11.15625" style="75" customWidth="1"/>
    <col min="2320" max="2320" width="12" style="75" customWidth="1"/>
    <col min="2321" max="2323" width="8.578125" style="75" customWidth="1"/>
    <col min="2324" max="2328" width="11.15625" style="75" customWidth="1"/>
    <col min="2329" max="2330" width="10.26171875" style="75" customWidth="1"/>
    <col min="2331" max="2331" width="11.15625" style="75" customWidth="1"/>
    <col min="2332" max="2332" width="8.578125" style="75" customWidth="1"/>
    <col min="2333" max="2333" width="10.26171875" style="75" customWidth="1"/>
    <col min="2334" max="2334" width="6.83984375" style="75" customWidth="1"/>
    <col min="2335" max="2335" width="66.83984375" style="75" customWidth="1"/>
    <col min="2336" max="2336" width="7.68359375" style="75" customWidth="1"/>
    <col min="2337" max="2341" width="8.578125" style="75" customWidth="1"/>
    <col min="2342" max="2343" width="7.68359375" style="75" customWidth="1"/>
    <col min="2344" max="2344" width="10.26171875" style="75" customWidth="1"/>
    <col min="2345" max="2345" width="7.68359375" style="75" customWidth="1"/>
    <col min="2346" max="2351" width="10.26171875" style="75" customWidth="1"/>
    <col min="2352" max="2352" width="8.578125" style="75" customWidth="1"/>
    <col min="2353" max="2353" width="11.15625" style="75" customWidth="1"/>
    <col min="2354" max="2354" width="6.83984375" style="75" customWidth="1"/>
    <col min="2355" max="2358" width="10.26171875" style="75" customWidth="1"/>
    <col min="2359" max="2361" width="6.83984375" style="75" customWidth="1"/>
    <col min="2362" max="2362" width="11.15625" style="75" customWidth="1"/>
    <col min="2363" max="2363" width="6.83984375" style="75" customWidth="1"/>
    <col min="2364" max="2368" width="10.26171875" style="75" customWidth="1"/>
    <col min="2369" max="2370" width="6.83984375" style="75" customWidth="1"/>
    <col min="2371" max="2371" width="11.15625" style="75" customWidth="1"/>
    <col min="2372" max="2372" width="7.68359375" style="75" customWidth="1"/>
    <col min="2373" max="2374" width="8.578125" style="75" customWidth="1"/>
    <col min="2375" max="2376" width="10.26171875" style="75" customWidth="1"/>
    <col min="2377" max="2379" width="8.578125" style="75" customWidth="1"/>
    <col min="2380" max="2380" width="10.26171875" style="75" customWidth="1"/>
    <col min="2381" max="2381" width="6.83984375" style="75" customWidth="1"/>
    <col min="2382" max="2385" width="10.26171875" style="75" customWidth="1"/>
    <col min="2386" max="2386" width="8.578125" style="75" customWidth="1"/>
    <col min="2387" max="2388" width="6.83984375" style="75" customWidth="1"/>
    <col min="2389" max="2389" width="10.26171875" style="75" customWidth="1"/>
    <col min="2390" max="2560" width="8" style="75"/>
    <col min="2561" max="2561" width="0.41796875" style="75" customWidth="1"/>
    <col min="2562" max="2564" width="1.68359375" style="75" customWidth="1"/>
    <col min="2565" max="2565" width="96" style="75" customWidth="1"/>
    <col min="2566" max="2566" width="0.41796875" style="75" customWidth="1"/>
    <col min="2567" max="2567" width="25.68359375" style="75" customWidth="1"/>
    <col min="2568" max="2568" width="9.41796875" style="75" customWidth="1"/>
    <col min="2569" max="2569" width="11.15625" style="75" customWidth="1"/>
    <col min="2570" max="2574" width="12" style="75" customWidth="1"/>
    <col min="2575" max="2575" width="11.15625" style="75" customWidth="1"/>
    <col min="2576" max="2576" width="12" style="75" customWidth="1"/>
    <col min="2577" max="2579" width="8.578125" style="75" customWidth="1"/>
    <col min="2580" max="2584" width="11.15625" style="75" customWidth="1"/>
    <col min="2585" max="2586" width="10.26171875" style="75" customWidth="1"/>
    <col min="2587" max="2587" width="11.15625" style="75" customWidth="1"/>
    <col min="2588" max="2588" width="8.578125" style="75" customWidth="1"/>
    <col min="2589" max="2589" width="10.26171875" style="75" customWidth="1"/>
    <col min="2590" max="2590" width="6.83984375" style="75" customWidth="1"/>
    <col min="2591" max="2591" width="66.83984375" style="75" customWidth="1"/>
    <col min="2592" max="2592" width="7.68359375" style="75" customWidth="1"/>
    <col min="2593" max="2597" width="8.578125" style="75" customWidth="1"/>
    <col min="2598" max="2599" width="7.68359375" style="75" customWidth="1"/>
    <col min="2600" max="2600" width="10.26171875" style="75" customWidth="1"/>
    <col min="2601" max="2601" width="7.68359375" style="75" customWidth="1"/>
    <col min="2602" max="2607" width="10.26171875" style="75" customWidth="1"/>
    <col min="2608" max="2608" width="8.578125" style="75" customWidth="1"/>
    <col min="2609" max="2609" width="11.15625" style="75" customWidth="1"/>
    <col min="2610" max="2610" width="6.83984375" style="75" customWidth="1"/>
    <col min="2611" max="2614" width="10.26171875" style="75" customWidth="1"/>
    <col min="2615" max="2617" width="6.83984375" style="75" customWidth="1"/>
    <col min="2618" max="2618" width="11.15625" style="75" customWidth="1"/>
    <col min="2619" max="2619" width="6.83984375" style="75" customWidth="1"/>
    <col min="2620" max="2624" width="10.26171875" style="75" customWidth="1"/>
    <col min="2625" max="2626" width="6.83984375" style="75" customWidth="1"/>
    <col min="2627" max="2627" width="11.15625" style="75" customWidth="1"/>
    <col min="2628" max="2628" width="7.68359375" style="75" customWidth="1"/>
    <col min="2629" max="2630" width="8.578125" style="75" customWidth="1"/>
    <col min="2631" max="2632" width="10.26171875" style="75" customWidth="1"/>
    <col min="2633" max="2635" width="8.578125" style="75" customWidth="1"/>
    <col min="2636" max="2636" width="10.26171875" style="75" customWidth="1"/>
    <col min="2637" max="2637" width="6.83984375" style="75" customWidth="1"/>
    <col min="2638" max="2641" width="10.26171875" style="75" customWidth="1"/>
    <col min="2642" max="2642" width="8.578125" style="75" customWidth="1"/>
    <col min="2643" max="2644" width="6.83984375" style="75" customWidth="1"/>
    <col min="2645" max="2645" width="10.26171875" style="75" customWidth="1"/>
    <col min="2646" max="2816" width="8" style="75"/>
    <col min="2817" max="2817" width="0.41796875" style="75" customWidth="1"/>
    <col min="2818" max="2820" width="1.68359375" style="75" customWidth="1"/>
    <col min="2821" max="2821" width="96" style="75" customWidth="1"/>
    <col min="2822" max="2822" width="0.41796875" style="75" customWidth="1"/>
    <col min="2823" max="2823" width="25.68359375" style="75" customWidth="1"/>
    <col min="2824" max="2824" width="9.41796875" style="75" customWidth="1"/>
    <col min="2825" max="2825" width="11.15625" style="75" customWidth="1"/>
    <col min="2826" max="2830" width="12" style="75" customWidth="1"/>
    <col min="2831" max="2831" width="11.15625" style="75" customWidth="1"/>
    <col min="2832" max="2832" width="12" style="75" customWidth="1"/>
    <col min="2833" max="2835" width="8.578125" style="75" customWidth="1"/>
    <col min="2836" max="2840" width="11.15625" style="75" customWidth="1"/>
    <col min="2841" max="2842" width="10.26171875" style="75" customWidth="1"/>
    <col min="2843" max="2843" width="11.15625" style="75" customWidth="1"/>
    <col min="2844" max="2844" width="8.578125" style="75" customWidth="1"/>
    <col min="2845" max="2845" width="10.26171875" style="75" customWidth="1"/>
    <col min="2846" max="2846" width="6.83984375" style="75" customWidth="1"/>
    <col min="2847" max="2847" width="66.83984375" style="75" customWidth="1"/>
    <col min="2848" max="2848" width="7.68359375" style="75" customWidth="1"/>
    <col min="2849" max="2853" width="8.578125" style="75" customWidth="1"/>
    <col min="2854" max="2855" width="7.68359375" style="75" customWidth="1"/>
    <col min="2856" max="2856" width="10.26171875" style="75" customWidth="1"/>
    <col min="2857" max="2857" width="7.68359375" style="75" customWidth="1"/>
    <col min="2858" max="2863" width="10.26171875" style="75" customWidth="1"/>
    <col min="2864" max="2864" width="8.578125" style="75" customWidth="1"/>
    <col min="2865" max="2865" width="11.15625" style="75" customWidth="1"/>
    <col min="2866" max="2866" width="6.83984375" style="75" customWidth="1"/>
    <col min="2867" max="2870" width="10.26171875" style="75" customWidth="1"/>
    <col min="2871" max="2873" width="6.83984375" style="75" customWidth="1"/>
    <col min="2874" max="2874" width="11.15625" style="75" customWidth="1"/>
    <col min="2875" max="2875" width="6.83984375" style="75" customWidth="1"/>
    <col min="2876" max="2880" width="10.26171875" style="75" customWidth="1"/>
    <col min="2881" max="2882" width="6.83984375" style="75" customWidth="1"/>
    <col min="2883" max="2883" width="11.15625" style="75" customWidth="1"/>
    <col min="2884" max="2884" width="7.68359375" style="75" customWidth="1"/>
    <col min="2885" max="2886" width="8.578125" style="75" customWidth="1"/>
    <col min="2887" max="2888" width="10.26171875" style="75" customWidth="1"/>
    <col min="2889" max="2891" width="8.578125" style="75" customWidth="1"/>
    <col min="2892" max="2892" width="10.26171875" style="75" customWidth="1"/>
    <col min="2893" max="2893" width="6.83984375" style="75" customWidth="1"/>
    <col min="2894" max="2897" width="10.26171875" style="75" customWidth="1"/>
    <col min="2898" max="2898" width="8.578125" style="75" customWidth="1"/>
    <col min="2899" max="2900" width="6.83984375" style="75" customWidth="1"/>
    <col min="2901" max="2901" width="10.26171875" style="75" customWidth="1"/>
    <col min="2902" max="3072" width="8" style="75"/>
    <col min="3073" max="3073" width="0.41796875" style="75" customWidth="1"/>
    <col min="3074" max="3076" width="1.68359375" style="75" customWidth="1"/>
    <col min="3077" max="3077" width="96" style="75" customWidth="1"/>
    <col min="3078" max="3078" width="0.41796875" style="75" customWidth="1"/>
    <col min="3079" max="3079" width="25.68359375" style="75" customWidth="1"/>
    <col min="3080" max="3080" width="9.41796875" style="75" customWidth="1"/>
    <col min="3081" max="3081" width="11.15625" style="75" customWidth="1"/>
    <col min="3082" max="3086" width="12" style="75" customWidth="1"/>
    <col min="3087" max="3087" width="11.15625" style="75" customWidth="1"/>
    <col min="3088" max="3088" width="12" style="75" customWidth="1"/>
    <col min="3089" max="3091" width="8.578125" style="75" customWidth="1"/>
    <col min="3092" max="3096" width="11.15625" style="75" customWidth="1"/>
    <col min="3097" max="3098" width="10.26171875" style="75" customWidth="1"/>
    <col min="3099" max="3099" width="11.15625" style="75" customWidth="1"/>
    <col min="3100" max="3100" width="8.578125" style="75" customWidth="1"/>
    <col min="3101" max="3101" width="10.26171875" style="75" customWidth="1"/>
    <col min="3102" max="3102" width="6.83984375" style="75" customWidth="1"/>
    <col min="3103" max="3103" width="66.83984375" style="75" customWidth="1"/>
    <col min="3104" max="3104" width="7.68359375" style="75" customWidth="1"/>
    <col min="3105" max="3109" width="8.578125" style="75" customWidth="1"/>
    <col min="3110" max="3111" width="7.68359375" style="75" customWidth="1"/>
    <col min="3112" max="3112" width="10.26171875" style="75" customWidth="1"/>
    <col min="3113" max="3113" width="7.68359375" style="75" customWidth="1"/>
    <col min="3114" max="3119" width="10.26171875" style="75" customWidth="1"/>
    <col min="3120" max="3120" width="8.578125" style="75" customWidth="1"/>
    <col min="3121" max="3121" width="11.15625" style="75" customWidth="1"/>
    <col min="3122" max="3122" width="6.83984375" style="75" customWidth="1"/>
    <col min="3123" max="3126" width="10.26171875" style="75" customWidth="1"/>
    <col min="3127" max="3129" width="6.83984375" style="75" customWidth="1"/>
    <col min="3130" max="3130" width="11.15625" style="75" customWidth="1"/>
    <col min="3131" max="3131" width="6.83984375" style="75" customWidth="1"/>
    <col min="3132" max="3136" width="10.26171875" style="75" customWidth="1"/>
    <col min="3137" max="3138" width="6.83984375" style="75" customWidth="1"/>
    <col min="3139" max="3139" width="11.15625" style="75" customWidth="1"/>
    <col min="3140" max="3140" width="7.68359375" style="75" customWidth="1"/>
    <col min="3141" max="3142" width="8.578125" style="75" customWidth="1"/>
    <col min="3143" max="3144" width="10.26171875" style="75" customWidth="1"/>
    <col min="3145" max="3147" width="8.578125" style="75" customWidth="1"/>
    <col min="3148" max="3148" width="10.26171875" style="75" customWidth="1"/>
    <col min="3149" max="3149" width="6.83984375" style="75" customWidth="1"/>
    <col min="3150" max="3153" width="10.26171875" style="75" customWidth="1"/>
    <col min="3154" max="3154" width="8.578125" style="75" customWidth="1"/>
    <col min="3155" max="3156" width="6.83984375" style="75" customWidth="1"/>
    <col min="3157" max="3157" width="10.26171875" style="75" customWidth="1"/>
    <col min="3158" max="3328" width="8" style="75"/>
    <col min="3329" max="3329" width="0.41796875" style="75" customWidth="1"/>
    <col min="3330" max="3332" width="1.68359375" style="75" customWidth="1"/>
    <col min="3333" max="3333" width="96" style="75" customWidth="1"/>
    <col min="3334" max="3334" width="0.41796875" style="75" customWidth="1"/>
    <col min="3335" max="3335" width="25.68359375" style="75" customWidth="1"/>
    <col min="3336" max="3336" width="9.41796875" style="75" customWidth="1"/>
    <col min="3337" max="3337" width="11.15625" style="75" customWidth="1"/>
    <col min="3338" max="3342" width="12" style="75" customWidth="1"/>
    <col min="3343" max="3343" width="11.15625" style="75" customWidth="1"/>
    <col min="3344" max="3344" width="12" style="75" customWidth="1"/>
    <col min="3345" max="3347" width="8.578125" style="75" customWidth="1"/>
    <col min="3348" max="3352" width="11.15625" style="75" customWidth="1"/>
    <col min="3353" max="3354" width="10.26171875" style="75" customWidth="1"/>
    <col min="3355" max="3355" width="11.15625" style="75" customWidth="1"/>
    <col min="3356" max="3356" width="8.578125" style="75" customWidth="1"/>
    <col min="3357" max="3357" width="10.26171875" style="75" customWidth="1"/>
    <col min="3358" max="3358" width="6.83984375" style="75" customWidth="1"/>
    <col min="3359" max="3359" width="66.83984375" style="75" customWidth="1"/>
    <col min="3360" max="3360" width="7.68359375" style="75" customWidth="1"/>
    <col min="3361" max="3365" width="8.578125" style="75" customWidth="1"/>
    <col min="3366" max="3367" width="7.68359375" style="75" customWidth="1"/>
    <col min="3368" max="3368" width="10.26171875" style="75" customWidth="1"/>
    <col min="3369" max="3369" width="7.68359375" style="75" customWidth="1"/>
    <col min="3370" max="3375" width="10.26171875" style="75" customWidth="1"/>
    <col min="3376" max="3376" width="8.578125" style="75" customWidth="1"/>
    <col min="3377" max="3377" width="11.15625" style="75" customWidth="1"/>
    <col min="3378" max="3378" width="6.83984375" style="75" customWidth="1"/>
    <col min="3379" max="3382" width="10.26171875" style="75" customWidth="1"/>
    <col min="3383" max="3385" width="6.83984375" style="75" customWidth="1"/>
    <col min="3386" max="3386" width="11.15625" style="75" customWidth="1"/>
    <col min="3387" max="3387" width="6.83984375" style="75" customWidth="1"/>
    <col min="3388" max="3392" width="10.26171875" style="75" customWidth="1"/>
    <col min="3393" max="3394" width="6.83984375" style="75" customWidth="1"/>
    <col min="3395" max="3395" width="11.15625" style="75" customWidth="1"/>
    <col min="3396" max="3396" width="7.68359375" style="75" customWidth="1"/>
    <col min="3397" max="3398" width="8.578125" style="75" customWidth="1"/>
    <col min="3399" max="3400" width="10.26171875" style="75" customWidth="1"/>
    <col min="3401" max="3403" width="8.578125" style="75" customWidth="1"/>
    <col min="3404" max="3404" width="10.26171875" style="75" customWidth="1"/>
    <col min="3405" max="3405" width="6.83984375" style="75" customWidth="1"/>
    <col min="3406" max="3409" width="10.26171875" style="75" customWidth="1"/>
    <col min="3410" max="3410" width="8.578125" style="75" customWidth="1"/>
    <col min="3411" max="3412" width="6.83984375" style="75" customWidth="1"/>
    <col min="3413" max="3413" width="10.26171875" style="75" customWidth="1"/>
    <col min="3414" max="3584" width="8" style="75"/>
    <col min="3585" max="3585" width="0.41796875" style="75" customWidth="1"/>
    <col min="3586" max="3588" width="1.68359375" style="75" customWidth="1"/>
    <col min="3589" max="3589" width="96" style="75" customWidth="1"/>
    <col min="3590" max="3590" width="0.41796875" style="75" customWidth="1"/>
    <col min="3591" max="3591" width="25.68359375" style="75" customWidth="1"/>
    <col min="3592" max="3592" width="9.41796875" style="75" customWidth="1"/>
    <col min="3593" max="3593" width="11.15625" style="75" customWidth="1"/>
    <col min="3594" max="3598" width="12" style="75" customWidth="1"/>
    <col min="3599" max="3599" width="11.15625" style="75" customWidth="1"/>
    <col min="3600" max="3600" width="12" style="75" customWidth="1"/>
    <col min="3601" max="3603" width="8.578125" style="75" customWidth="1"/>
    <col min="3604" max="3608" width="11.15625" style="75" customWidth="1"/>
    <col min="3609" max="3610" width="10.26171875" style="75" customWidth="1"/>
    <col min="3611" max="3611" width="11.15625" style="75" customWidth="1"/>
    <col min="3612" max="3612" width="8.578125" style="75" customWidth="1"/>
    <col min="3613" max="3613" width="10.26171875" style="75" customWidth="1"/>
    <col min="3614" max="3614" width="6.83984375" style="75" customWidth="1"/>
    <col min="3615" max="3615" width="66.83984375" style="75" customWidth="1"/>
    <col min="3616" max="3616" width="7.68359375" style="75" customWidth="1"/>
    <col min="3617" max="3621" width="8.578125" style="75" customWidth="1"/>
    <col min="3622" max="3623" width="7.68359375" style="75" customWidth="1"/>
    <col min="3624" max="3624" width="10.26171875" style="75" customWidth="1"/>
    <col min="3625" max="3625" width="7.68359375" style="75" customWidth="1"/>
    <col min="3626" max="3631" width="10.26171875" style="75" customWidth="1"/>
    <col min="3632" max="3632" width="8.578125" style="75" customWidth="1"/>
    <col min="3633" max="3633" width="11.15625" style="75" customWidth="1"/>
    <col min="3634" max="3634" width="6.83984375" style="75" customWidth="1"/>
    <col min="3635" max="3638" width="10.26171875" style="75" customWidth="1"/>
    <col min="3639" max="3641" width="6.83984375" style="75" customWidth="1"/>
    <col min="3642" max="3642" width="11.15625" style="75" customWidth="1"/>
    <col min="3643" max="3643" width="6.83984375" style="75" customWidth="1"/>
    <col min="3644" max="3648" width="10.26171875" style="75" customWidth="1"/>
    <col min="3649" max="3650" width="6.83984375" style="75" customWidth="1"/>
    <col min="3651" max="3651" width="11.15625" style="75" customWidth="1"/>
    <col min="3652" max="3652" width="7.68359375" style="75" customWidth="1"/>
    <col min="3653" max="3654" width="8.578125" style="75" customWidth="1"/>
    <col min="3655" max="3656" width="10.26171875" style="75" customWidth="1"/>
    <col min="3657" max="3659" width="8.578125" style="75" customWidth="1"/>
    <col min="3660" max="3660" width="10.26171875" style="75" customWidth="1"/>
    <col min="3661" max="3661" width="6.83984375" style="75" customWidth="1"/>
    <col min="3662" max="3665" width="10.26171875" style="75" customWidth="1"/>
    <col min="3666" max="3666" width="8.578125" style="75" customWidth="1"/>
    <col min="3667" max="3668" width="6.83984375" style="75" customWidth="1"/>
    <col min="3669" max="3669" width="10.26171875" style="75" customWidth="1"/>
    <col min="3670" max="3840" width="8" style="75"/>
    <col min="3841" max="3841" width="0.41796875" style="75" customWidth="1"/>
    <col min="3842" max="3844" width="1.68359375" style="75" customWidth="1"/>
    <col min="3845" max="3845" width="96" style="75" customWidth="1"/>
    <col min="3846" max="3846" width="0.41796875" style="75" customWidth="1"/>
    <col min="3847" max="3847" width="25.68359375" style="75" customWidth="1"/>
    <col min="3848" max="3848" width="9.41796875" style="75" customWidth="1"/>
    <col min="3849" max="3849" width="11.15625" style="75" customWidth="1"/>
    <col min="3850" max="3854" width="12" style="75" customWidth="1"/>
    <col min="3855" max="3855" width="11.15625" style="75" customWidth="1"/>
    <col min="3856" max="3856" width="12" style="75" customWidth="1"/>
    <col min="3857" max="3859" width="8.578125" style="75" customWidth="1"/>
    <col min="3860" max="3864" width="11.15625" style="75" customWidth="1"/>
    <col min="3865" max="3866" width="10.26171875" style="75" customWidth="1"/>
    <col min="3867" max="3867" width="11.15625" style="75" customWidth="1"/>
    <col min="3868" max="3868" width="8.578125" style="75" customWidth="1"/>
    <col min="3869" max="3869" width="10.26171875" style="75" customWidth="1"/>
    <col min="3870" max="3870" width="6.83984375" style="75" customWidth="1"/>
    <col min="3871" max="3871" width="66.83984375" style="75" customWidth="1"/>
    <col min="3872" max="3872" width="7.68359375" style="75" customWidth="1"/>
    <col min="3873" max="3877" width="8.578125" style="75" customWidth="1"/>
    <col min="3878" max="3879" width="7.68359375" style="75" customWidth="1"/>
    <col min="3880" max="3880" width="10.26171875" style="75" customWidth="1"/>
    <col min="3881" max="3881" width="7.68359375" style="75" customWidth="1"/>
    <col min="3882" max="3887" width="10.26171875" style="75" customWidth="1"/>
    <col min="3888" max="3888" width="8.578125" style="75" customWidth="1"/>
    <col min="3889" max="3889" width="11.15625" style="75" customWidth="1"/>
    <col min="3890" max="3890" width="6.83984375" style="75" customWidth="1"/>
    <col min="3891" max="3894" width="10.26171875" style="75" customWidth="1"/>
    <col min="3895" max="3897" width="6.83984375" style="75" customWidth="1"/>
    <col min="3898" max="3898" width="11.15625" style="75" customWidth="1"/>
    <col min="3899" max="3899" width="6.83984375" style="75" customWidth="1"/>
    <col min="3900" max="3904" width="10.26171875" style="75" customWidth="1"/>
    <col min="3905" max="3906" width="6.83984375" style="75" customWidth="1"/>
    <col min="3907" max="3907" width="11.15625" style="75" customWidth="1"/>
    <col min="3908" max="3908" width="7.68359375" style="75" customWidth="1"/>
    <col min="3909" max="3910" width="8.578125" style="75" customWidth="1"/>
    <col min="3911" max="3912" width="10.26171875" style="75" customWidth="1"/>
    <col min="3913" max="3915" width="8.578125" style="75" customWidth="1"/>
    <col min="3916" max="3916" width="10.26171875" style="75" customWidth="1"/>
    <col min="3917" max="3917" width="6.83984375" style="75" customWidth="1"/>
    <col min="3918" max="3921" width="10.26171875" style="75" customWidth="1"/>
    <col min="3922" max="3922" width="8.578125" style="75" customWidth="1"/>
    <col min="3923" max="3924" width="6.83984375" style="75" customWidth="1"/>
    <col min="3925" max="3925" width="10.26171875" style="75" customWidth="1"/>
    <col min="3926" max="4096" width="8" style="75"/>
    <col min="4097" max="4097" width="0.41796875" style="75" customWidth="1"/>
    <col min="4098" max="4100" width="1.68359375" style="75" customWidth="1"/>
    <col min="4101" max="4101" width="96" style="75" customWidth="1"/>
    <col min="4102" max="4102" width="0.41796875" style="75" customWidth="1"/>
    <col min="4103" max="4103" width="25.68359375" style="75" customWidth="1"/>
    <col min="4104" max="4104" width="9.41796875" style="75" customWidth="1"/>
    <col min="4105" max="4105" width="11.15625" style="75" customWidth="1"/>
    <col min="4106" max="4110" width="12" style="75" customWidth="1"/>
    <col min="4111" max="4111" width="11.15625" style="75" customWidth="1"/>
    <col min="4112" max="4112" width="12" style="75" customWidth="1"/>
    <col min="4113" max="4115" width="8.578125" style="75" customWidth="1"/>
    <col min="4116" max="4120" width="11.15625" style="75" customWidth="1"/>
    <col min="4121" max="4122" width="10.26171875" style="75" customWidth="1"/>
    <col min="4123" max="4123" width="11.15625" style="75" customWidth="1"/>
    <col min="4124" max="4124" width="8.578125" style="75" customWidth="1"/>
    <col min="4125" max="4125" width="10.26171875" style="75" customWidth="1"/>
    <col min="4126" max="4126" width="6.83984375" style="75" customWidth="1"/>
    <col min="4127" max="4127" width="66.83984375" style="75" customWidth="1"/>
    <col min="4128" max="4128" width="7.68359375" style="75" customWidth="1"/>
    <col min="4129" max="4133" width="8.578125" style="75" customWidth="1"/>
    <col min="4134" max="4135" width="7.68359375" style="75" customWidth="1"/>
    <col min="4136" max="4136" width="10.26171875" style="75" customWidth="1"/>
    <col min="4137" max="4137" width="7.68359375" style="75" customWidth="1"/>
    <col min="4138" max="4143" width="10.26171875" style="75" customWidth="1"/>
    <col min="4144" max="4144" width="8.578125" style="75" customWidth="1"/>
    <col min="4145" max="4145" width="11.15625" style="75" customWidth="1"/>
    <col min="4146" max="4146" width="6.83984375" style="75" customWidth="1"/>
    <col min="4147" max="4150" width="10.26171875" style="75" customWidth="1"/>
    <col min="4151" max="4153" width="6.83984375" style="75" customWidth="1"/>
    <col min="4154" max="4154" width="11.15625" style="75" customWidth="1"/>
    <col min="4155" max="4155" width="6.83984375" style="75" customWidth="1"/>
    <col min="4156" max="4160" width="10.26171875" style="75" customWidth="1"/>
    <col min="4161" max="4162" width="6.83984375" style="75" customWidth="1"/>
    <col min="4163" max="4163" width="11.15625" style="75" customWidth="1"/>
    <col min="4164" max="4164" width="7.68359375" style="75" customWidth="1"/>
    <col min="4165" max="4166" width="8.578125" style="75" customWidth="1"/>
    <col min="4167" max="4168" width="10.26171875" style="75" customWidth="1"/>
    <col min="4169" max="4171" width="8.578125" style="75" customWidth="1"/>
    <col min="4172" max="4172" width="10.26171875" style="75" customWidth="1"/>
    <col min="4173" max="4173" width="6.83984375" style="75" customWidth="1"/>
    <col min="4174" max="4177" width="10.26171875" style="75" customWidth="1"/>
    <col min="4178" max="4178" width="8.578125" style="75" customWidth="1"/>
    <col min="4179" max="4180" width="6.83984375" style="75" customWidth="1"/>
    <col min="4181" max="4181" width="10.26171875" style="75" customWidth="1"/>
    <col min="4182" max="4352" width="8" style="75"/>
    <col min="4353" max="4353" width="0.41796875" style="75" customWidth="1"/>
    <col min="4354" max="4356" width="1.68359375" style="75" customWidth="1"/>
    <col min="4357" max="4357" width="96" style="75" customWidth="1"/>
    <col min="4358" max="4358" width="0.41796875" style="75" customWidth="1"/>
    <col min="4359" max="4359" width="25.68359375" style="75" customWidth="1"/>
    <col min="4360" max="4360" width="9.41796875" style="75" customWidth="1"/>
    <col min="4361" max="4361" width="11.15625" style="75" customWidth="1"/>
    <col min="4362" max="4366" width="12" style="75" customWidth="1"/>
    <col min="4367" max="4367" width="11.15625" style="75" customWidth="1"/>
    <col min="4368" max="4368" width="12" style="75" customWidth="1"/>
    <col min="4369" max="4371" width="8.578125" style="75" customWidth="1"/>
    <col min="4372" max="4376" width="11.15625" style="75" customWidth="1"/>
    <col min="4377" max="4378" width="10.26171875" style="75" customWidth="1"/>
    <col min="4379" max="4379" width="11.15625" style="75" customWidth="1"/>
    <col min="4380" max="4380" width="8.578125" style="75" customWidth="1"/>
    <col min="4381" max="4381" width="10.26171875" style="75" customWidth="1"/>
    <col min="4382" max="4382" width="6.83984375" style="75" customWidth="1"/>
    <col min="4383" max="4383" width="66.83984375" style="75" customWidth="1"/>
    <col min="4384" max="4384" width="7.68359375" style="75" customWidth="1"/>
    <col min="4385" max="4389" width="8.578125" style="75" customWidth="1"/>
    <col min="4390" max="4391" width="7.68359375" style="75" customWidth="1"/>
    <col min="4392" max="4392" width="10.26171875" style="75" customWidth="1"/>
    <col min="4393" max="4393" width="7.68359375" style="75" customWidth="1"/>
    <col min="4394" max="4399" width="10.26171875" style="75" customWidth="1"/>
    <col min="4400" max="4400" width="8.578125" style="75" customWidth="1"/>
    <col min="4401" max="4401" width="11.15625" style="75" customWidth="1"/>
    <col min="4402" max="4402" width="6.83984375" style="75" customWidth="1"/>
    <col min="4403" max="4406" width="10.26171875" style="75" customWidth="1"/>
    <col min="4407" max="4409" width="6.83984375" style="75" customWidth="1"/>
    <col min="4410" max="4410" width="11.15625" style="75" customWidth="1"/>
    <col min="4411" max="4411" width="6.83984375" style="75" customWidth="1"/>
    <col min="4412" max="4416" width="10.26171875" style="75" customWidth="1"/>
    <col min="4417" max="4418" width="6.83984375" style="75" customWidth="1"/>
    <col min="4419" max="4419" width="11.15625" style="75" customWidth="1"/>
    <col min="4420" max="4420" width="7.68359375" style="75" customWidth="1"/>
    <col min="4421" max="4422" width="8.578125" style="75" customWidth="1"/>
    <col min="4423" max="4424" width="10.26171875" style="75" customWidth="1"/>
    <col min="4425" max="4427" width="8.578125" style="75" customWidth="1"/>
    <col min="4428" max="4428" width="10.26171875" style="75" customWidth="1"/>
    <col min="4429" max="4429" width="6.83984375" style="75" customWidth="1"/>
    <col min="4430" max="4433" width="10.26171875" style="75" customWidth="1"/>
    <col min="4434" max="4434" width="8.578125" style="75" customWidth="1"/>
    <col min="4435" max="4436" width="6.83984375" style="75" customWidth="1"/>
    <col min="4437" max="4437" width="10.26171875" style="75" customWidth="1"/>
    <col min="4438" max="4608" width="8" style="75"/>
    <col min="4609" max="4609" width="0.41796875" style="75" customWidth="1"/>
    <col min="4610" max="4612" width="1.68359375" style="75" customWidth="1"/>
    <col min="4613" max="4613" width="96" style="75" customWidth="1"/>
    <col min="4614" max="4614" width="0.41796875" style="75" customWidth="1"/>
    <col min="4615" max="4615" width="25.68359375" style="75" customWidth="1"/>
    <col min="4616" max="4616" width="9.41796875" style="75" customWidth="1"/>
    <col min="4617" max="4617" width="11.15625" style="75" customWidth="1"/>
    <col min="4618" max="4622" width="12" style="75" customWidth="1"/>
    <col min="4623" max="4623" width="11.15625" style="75" customWidth="1"/>
    <col min="4624" max="4624" width="12" style="75" customWidth="1"/>
    <col min="4625" max="4627" width="8.578125" style="75" customWidth="1"/>
    <col min="4628" max="4632" width="11.15625" style="75" customWidth="1"/>
    <col min="4633" max="4634" width="10.26171875" style="75" customWidth="1"/>
    <col min="4635" max="4635" width="11.15625" style="75" customWidth="1"/>
    <col min="4636" max="4636" width="8.578125" style="75" customWidth="1"/>
    <col min="4637" max="4637" width="10.26171875" style="75" customWidth="1"/>
    <col min="4638" max="4638" width="6.83984375" style="75" customWidth="1"/>
    <col min="4639" max="4639" width="66.83984375" style="75" customWidth="1"/>
    <col min="4640" max="4640" width="7.68359375" style="75" customWidth="1"/>
    <col min="4641" max="4645" width="8.578125" style="75" customWidth="1"/>
    <col min="4646" max="4647" width="7.68359375" style="75" customWidth="1"/>
    <col min="4648" max="4648" width="10.26171875" style="75" customWidth="1"/>
    <col min="4649" max="4649" width="7.68359375" style="75" customWidth="1"/>
    <col min="4650" max="4655" width="10.26171875" style="75" customWidth="1"/>
    <col min="4656" max="4656" width="8.578125" style="75" customWidth="1"/>
    <col min="4657" max="4657" width="11.15625" style="75" customWidth="1"/>
    <col min="4658" max="4658" width="6.83984375" style="75" customWidth="1"/>
    <col min="4659" max="4662" width="10.26171875" style="75" customWidth="1"/>
    <col min="4663" max="4665" width="6.83984375" style="75" customWidth="1"/>
    <col min="4666" max="4666" width="11.15625" style="75" customWidth="1"/>
    <col min="4667" max="4667" width="6.83984375" style="75" customWidth="1"/>
    <col min="4668" max="4672" width="10.26171875" style="75" customWidth="1"/>
    <col min="4673" max="4674" width="6.83984375" style="75" customWidth="1"/>
    <col min="4675" max="4675" width="11.15625" style="75" customWidth="1"/>
    <col min="4676" max="4676" width="7.68359375" style="75" customWidth="1"/>
    <col min="4677" max="4678" width="8.578125" style="75" customWidth="1"/>
    <col min="4679" max="4680" width="10.26171875" style="75" customWidth="1"/>
    <col min="4681" max="4683" width="8.578125" style="75" customWidth="1"/>
    <col min="4684" max="4684" width="10.26171875" style="75" customWidth="1"/>
    <col min="4685" max="4685" width="6.83984375" style="75" customWidth="1"/>
    <col min="4686" max="4689" width="10.26171875" style="75" customWidth="1"/>
    <col min="4690" max="4690" width="8.578125" style="75" customWidth="1"/>
    <col min="4691" max="4692" width="6.83984375" style="75" customWidth="1"/>
    <col min="4693" max="4693" width="10.26171875" style="75" customWidth="1"/>
    <col min="4694" max="4864" width="8" style="75"/>
    <col min="4865" max="4865" width="0.41796875" style="75" customWidth="1"/>
    <col min="4866" max="4868" width="1.68359375" style="75" customWidth="1"/>
    <col min="4869" max="4869" width="96" style="75" customWidth="1"/>
    <col min="4870" max="4870" width="0.41796875" style="75" customWidth="1"/>
    <col min="4871" max="4871" width="25.68359375" style="75" customWidth="1"/>
    <col min="4872" max="4872" width="9.41796875" style="75" customWidth="1"/>
    <col min="4873" max="4873" width="11.15625" style="75" customWidth="1"/>
    <col min="4874" max="4878" width="12" style="75" customWidth="1"/>
    <col min="4879" max="4879" width="11.15625" style="75" customWidth="1"/>
    <col min="4880" max="4880" width="12" style="75" customWidth="1"/>
    <col min="4881" max="4883" width="8.578125" style="75" customWidth="1"/>
    <col min="4884" max="4888" width="11.15625" style="75" customWidth="1"/>
    <col min="4889" max="4890" width="10.26171875" style="75" customWidth="1"/>
    <col min="4891" max="4891" width="11.15625" style="75" customWidth="1"/>
    <col min="4892" max="4892" width="8.578125" style="75" customWidth="1"/>
    <col min="4893" max="4893" width="10.26171875" style="75" customWidth="1"/>
    <col min="4894" max="4894" width="6.83984375" style="75" customWidth="1"/>
    <col min="4895" max="4895" width="66.83984375" style="75" customWidth="1"/>
    <col min="4896" max="4896" width="7.68359375" style="75" customWidth="1"/>
    <col min="4897" max="4901" width="8.578125" style="75" customWidth="1"/>
    <col min="4902" max="4903" width="7.68359375" style="75" customWidth="1"/>
    <col min="4904" max="4904" width="10.26171875" style="75" customWidth="1"/>
    <col min="4905" max="4905" width="7.68359375" style="75" customWidth="1"/>
    <col min="4906" max="4911" width="10.26171875" style="75" customWidth="1"/>
    <col min="4912" max="4912" width="8.578125" style="75" customWidth="1"/>
    <col min="4913" max="4913" width="11.15625" style="75" customWidth="1"/>
    <col min="4914" max="4914" width="6.83984375" style="75" customWidth="1"/>
    <col min="4915" max="4918" width="10.26171875" style="75" customWidth="1"/>
    <col min="4919" max="4921" width="6.83984375" style="75" customWidth="1"/>
    <col min="4922" max="4922" width="11.15625" style="75" customWidth="1"/>
    <col min="4923" max="4923" width="6.83984375" style="75" customWidth="1"/>
    <col min="4924" max="4928" width="10.26171875" style="75" customWidth="1"/>
    <col min="4929" max="4930" width="6.83984375" style="75" customWidth="1"/>
    <col min="4931" max="4931" width="11.15625" style="75" customWidth="1"/>
    <col min="4932" max="4932" width="7.68359375" style="75" customWidth="1"/>
    <col min="4933" max="4934" width="8.578125" style="75" customWidth="1"/>
    <col min="4935" max="4936" width="10.26171875" style="75" customWidth="1"/>
    <col min="4937" max="4939" width="8.578125" style="75" customWidth="1"/>
    <col min="4940" max="4940" width="10.26171875" style="75" customWidth="1"/>
    <col min="4941" max="4941" width="6.83984375" style="75" customWidth="1"/>
    <col min="4942" max="4945" width="10.26171875" style="75" customWidth="1"/>
    <col min="4946" max="4946" width="8.578125" style="75" customWidth="1"/>
    <col min="4947" max="4948" width="6.83984375" style="75" customWidth="1"/>
    <col min="4949" max="4949" width="10.26171875" style="75" customWidth="1"/>
    <col min="4950" max="5120" width="8" style="75"/>
    <col min="5121" max="5121" width="0.41796875" style="75" customWidth="1"/>
    <col min="5122" max="5124" width="1.68359375" style="75" customWidth="1"/>
    <col min="5125" max="5125" width="96" style="75" customWidth="1"/>
    <col min="5126" max="5126" width="0.41796875" style="75" customWidth="1"/>
    <col min="5127" max="5127" width="25.68359375" style="75" customWidth="1"/>
    <col min="5128" max="5128" width="9.41796875" style="75" customWidth="1"/>
    <col min="5129" max="5129" width="11.15625" style="75" customWidth="1"/>
    <col min="5130" max="5134" width="12" style="75" customWidth="1"/>
    <col min="5135" max="5135" width="11.15625" style="75" customWidth="1"/>
    <col min="5136" max="5136" width="12" style="75" customWidth="1"/>
    <col min="5137" max="5139" width="8.578125" style="75" customWidth="1"/>
    <col min="5140" max="5144" width="11.15625" style="75" customWidth="1"/>
    <col min="5145" max="5146" width="10.26171875" style="75" customWidth="1"/>
    <col min="5147" max="5147" width="11.15625" style="75" customWidth="1"/>
    <col min="5148" max="5148" width="8.578125" style="75" customWidth="1"/>
    <col min="5149" max="5149" width="10.26171875" style="75" customWidth="1"/>
    <col min="5150" max="5150" width="6.83984375" style="75" customWidth="1"/>
    <col min="5151" max="5151" width="66.83984375" style="75" customWidth="1"/>
    <col min="5152" max="5152" width="7.68359375" style="75" customWidth="1"/>
    <col min="5153" max="5157" width="8.578125" style="75" customWidth="1"/>
    <col min="5158" max="5159" width="7.68359375" style="75" customWidth="1"/>
    <col min="5160" max="5160" width="10.26171875" style="75" customWidth="1"/>
    <col min="5161" max="5161" width="7.68359375" style="75" customWidth="1"/>
    <col min="5162" max="5167" width="10.26171875" style="75" customWidth="1"/>
    <col min="5168" max="5168" width="8.578125" style="75" customWidth="1"/>
    <col min="5169" max="5169" width="11.15625" style="75" customWidth="1"/>
    <col min="5170" max="5170" width="6.83984375" style="75" customWidth="1"/>
    <col min="5171" max="5174" width="10.26171875" style="75" customWidth="1"/>
    <col min="5175" max="5177" width="6.83984375" style="75" customWidth="1"/>
    <col min="5178" max="5178" width="11.15625" style="75" customWidth="1"/>
    <col min="5179" max="5179" width="6.83984375" style="75" customWidth="1"/>
    <col min="5180" max="5184" width="10.26171875" style="75" customWidth="1"/>
    <col min="5185" max="5186" width="6.83984375" style="75" customWidth="1"/>
    <col min="5187" max="5187" width="11.15625" style="75" customWidth="1"/>
    <col min="5188" max="5188" width="7.68359375" style="75" customWidth="1"/>
    <col min="5189" max="5190" width="8.578125" style="75" customWidth="1"/>
    <col min="5191" max="5192" width="10.26171875" style="75" customWidth="1"/>
    <col min="5193" max="5195" width="8.578125" style="75" customWidth="1"/>
    <col min="5196" max="5196" width="10.26171875" style="75" customWidth="1"/>
    <col min="5197" max="5197" width="6.83984375" style="75" customWidth="1"/>
    <col min="5198" max="5201" width="10.26171875" style="75" customWidth="1"/>
    <col min="5202" max="5202" width="8.578125" style="75" customWidth="1"/>
    <col min="5203" max="5204" width="6.83984375" style="75" customWidth="1"/>
    <col min="5205" max="5205" width="10.26171875" style="75" customWidth="1"/>
    <col min="5206" max="5376" width="8" style="75"/>
    <col min="5377" max="5377" width="0.41796875" style="75" customWidth="1"/>
    <col min="5378" max="5380" width="1.68359375" style="75" customWidth="1"/>
    <col min="5381" max="5381" width="96" style="75" customWidth="1"/>
    <col min="5382" max="5382" width="0.41796875" style="75" customWidth="1"/>
    <col min="5383" max="5383" width="25.68359375" style="75" customWidth="1"/>
    <col min="5384" max="5384" width="9.41796875" style="75" customWidth="1"/>
    <col min="5385" max="5385" width="11.15625" style="75" customWidth="1"/>
    <col min="5386" max="5390" width="12" style="75" customWidth="1"/>
    <col min="5391" max="5391" width="11.15625" style="75" customWidth="1"/>
    <col min="5392" max="5392" width="12" style="75" customWidth="1"/>
    <col min="5393" max="5395" width="8.578125" style="75" customWidth="1"/>
    <col min="5396" max="5400" width="11.15625" style="75" customWidth="1"/>
    <col min="5401" max="5402" width="10.26171875" style="75" customWidth="1"/>
    <col min="5403" max="5403" width="11.15625" style="75" customWidth="1"/>
    <col min="5404" max="5404" width="8.578125" style="75" customWidth="1"/>
    <col min="5405" max="5405" width="10.26171875" style="75" customWidth="1"/>
    <col min="5406" max="5406" width="6.83984375" style="75" customWidth="1"/>
    <col min="5407" max="5407" width="66.83984375" style="75" customWidth="1"/>
    <col min="5408" max="5408" width="7.68359375" style="75" customWidth="1"/>
    <col min="5409" max="5413" width="8.578125" style="75" customWidth="1"/>
    <col min="5414" max="5415" width="7.68359375" style="75" customWidth="1"/>
    <col min="5416" max="5416" width="10.26171875" style="75" customWidth="1"/>
    <col min="5417" max="5417" width="7.68359375" style="75" customWidth="1"/>
    <col min="5418" max="5423" width="10.26171875" style="75" customWidth="1"/>
    <col min="5424" max="5424" width="8.578125" style="75" customWidth="1"/>
    <col min="5425" max="5425" width="11.15625" style="75" customWidth="1"/>
    <col min="5426" max="5426" width="6.83984375" style="75" customWidth="1"/>
    <col min="5427" max="5430" width="10.26171875" style="75" customWidth="1"/>
    <col min="5431" max="5433" width="6.83984375" style="75" customWidth="1"/>
    <col min="5434" max="5434" width="11.15625" style="75" customWidth="1"/>
    <col min="5435" max="5435" width="6.83984375" style="75" customWidth="1"/>
    <col min="5436" max="5440" width="10.26171875" style="75" customWidth="1"/>
    <col min="5441" max="5442" width="6.83984375" style="75" customWidth="1"/>
    <col min="5443" max="5443" width="11.15625" style="75" customWidth="1"/>
    <col min="5444" max="5444" width="7.68359375" style="75" customWidth="1"/>
    <col min="5445" max="5446" width="8.578125" style="75" customWidth="1"/>
    <col min="5447" max="5448" width="10.26171875" style="75" customWidth="1"/>
    <col min="5449" max="5451" width="8.578125" style="75" customWidth="1"/>
    <col min="5452" max="5452" width="10.26171875" style="75" customWidth="1"/>
    <col min="5453" max="5453" width="6.83984375" style="75" customWidth="1"/>
    <col min="5454" max="5457" width="10.26171875" style="75" customWidth="1"/>
    <col min="5458" max="5458" width="8.578125" style="75" customWidth="1"/>
    <col min="5459" max="5460" width="6.83984375" style="75" customWidth="1"/>
    <col min="5461" max="5461" width="10.26171875" style="75" customWidth="1"/>
    <col min="5462" max="5632" width="8" style="75"/>
    <col min="5633" max="5633" width="0.41796875" style="75" customWidth="1"/>
    <col min="5634" max="5636" width="1.68359375" style="75" customWidth="1"/>
    <col min="5637" max="5637" width="96" style="75" customWidth="1"/>
    <col min="5638" max="5638" width="0.41796875" style="75" customWidth="1"/>
    <col min="5639" max="5639" width="25.68359375" style="75" customWidth="1"/>
    <col min="5640" max="5640" width="9.41796875" style="75" customWidth="1"/>
    <col min="5641" max="5641" width="11.15625" style="75" customWidth="1"/>
    <col min="5642" max="5646" width="12" style="75" customWidth="1"/>
    <col min="5647" max="5647" width="11.15625" style="75" customWidth="1"/>
    <col min="5648" max="5648" width="12" style="75" customWidth="1"/>
    <col min="5649" max="5651" width="8.578125" style="75" customWidth="1"/>
    <col min="5652" max="5656" width="11.15625" style="75" customWidth="1"/>
    <col min="5657" max="5658" width="10.26171875" style="75" customWidth="1"/>
    <col min="5659" max="5659" width="11.15625" style="75" customWidth="1"/>
    <col min="5660" max="5660" width="8.578125" style="75" customWidth="1"/>
    <col min="5661" max="5661" width="10.26171875" style="75" customWidth="1"/>
    <col min="5662" max="5662" width="6.83984375" style="75" customWidth="1"/>
    <col min="5663" max="5663" width="66.83984375" style="75" customWidth="1"/>
    <col min="5664" max="5664" width="7.68359375" style="75" customWidth="1"/>
    <col min="5665" max="5669" width="8.578125" style="75" customWidth="1"/>
    <col min="5670" max="5671" width="7.68359375" style="75" customWidth="1"/>
    <col min="5672" max="5672" width="10.26171875" style="75" customWidth="1"/>
    <col min="5673" max="5673" width="7.68359375" style="75" customWidth="1"/>
    <col min="5674" max="5679" width="10.26171875" style="75" customWidth="1"/>
    <col min="5680" max="5680" width="8.578125" style="75" customWidth="1"/>
    <col min="5681" max="5681" width="11.15625" style="75" customWidth="1"/>
    <col min="5682" max="5682" width="6.83984375" style="75" customWidth="1"/>
    <col min="5683" max="5686" width="10.26171875" style="75" customWidth="1"/>
    <col min="5687" max="5689" width="6.83984375" style="75" customWidth="1"/>
    <col min="5690" max="5690" width="11.15625" style="75" customWidth="1"/>
    <col min="5691" max="5691" width="6.83984375" style="75" customWidth="1"/>
    <col min="5692" max="5696" width="10.26171875" style="75" customWidth="1"/>
    <col min="5697" max="5698" width="6.83984375" style="75" customWidth="1"/>
    <col min="5699" max="5699" width="11.15625" style="75" customWidth="1"/>
    <col min="5700" max="5700" width="7.68359375" style="75" customWidth="1"/>
    <col min="5701" max="5702" width="8.578125" style="75" customWidth="1"/>
    <col min="5703" max="5704" width="10.26171875" style="75" customWidth="1"/>
    <col min="5705" max="5707" width="8.578125" style="75" customWidth="1"/>
    <col min="5708" max="5708" width="10.26171875" style="75" customWidth="1"/>
    <col min="5709" max="5709" width="6.83984375" style="75" customWidth="1"/>
    <col min="5710" max="5713" width="10.26171875" style="75" customWidth="1"/>
    <col min="5714" max="5714" width="8.578125" style="75" customWidth="1"/>
    <col min="5715" max="5716" width="6.83984375" style="75" customWidth="1"/>
    <col min="5717" max="5717" width="10.26171875" style="75" customWidth="1"/>
    <col min="5718" max="5888" width="8" style="75"/>
    <col min="5889" max="5889" width="0.41796875" style="75" customWidth="1"/>
    <col min="5890" max="5892" width="1.68359375" style="75" customWidth="1"/>
    <col min="5893" max="5893" width="96" style="75" customWidth="1"/>
    <col min="5894" max="5894" width="0.41796875" style="75" customWidth="1"/>
    <col min="5895" max="5895" width="25.68359375" style="75" customWidth="1"/>
    <col min="5896" max="5896" width="9.41796875" style="75" customWidth="1"/>
    <col min="5897" max="5897" width="11.15625" style="75" customWidth="1"/>
    <col min="5898" max="5902" width="12" style="75" customWidth="1"/>
    <col min="5903" max="5903" width="11.15625" style="75" customWidth="1"/>
    <col min="5904" max="5904" width="12" style="75" customWidth="1"/>
    <col min="5905" max="5907" width="8.578125" style="75" customWidth="1"/>
    <col min="5908" max="5912" width="11.15625" style="75" customWidth="1"/>
    <col min="5913" max="5914" width="10.26171875" style="75" customWidth="1"/>
    <col min="5915" max="5915" width="11.15625" style="75" customWidth="1"/>
    <col min="5916" max="5916" width="8.578125" style="75" customWidth="1"/>
    <col min="5917" max="5917" width="10.26171875" style="75" customWidth="1"/>
    <col min="5918" max="5918" width="6.83984375" style="75" customWidth="1"/>
    <col min="5919" max="5919" width="66.83984375" style="75" customWidth="1"/>
    <col min="5920" max="5920" width="7.68359375" style="75" customWidth="1"/>
    <col min="5921" max="5925" width="8.578125" style="75" customWidth="1"/>
    <col min="5926" max="5927" width="7.68359375" style="75" customWidth="1"/>
    <col min="5928" max="5928" width="10.26171875" style="75" customWidth="1"/>
    <col min="5929" max="5929" width="7.68359375" style="75" customWidth="1"/>
    <col min="5930" max="5935" width="10.26171875" style="75" customWidth="1"/>
    <col min="5936" max="5936" width="8.578125" style="75" customWidth="1"/>
    <col min="5937" max="5937" width="11.15625" style="75" customWidth="1"/>
    <col min="5938" max="5938" width="6.83984375" style="75" customWidth="1"/>
    <col min="5939" max="5942" width="10.26171875" style="75" customWidth="1"/>
    <col min="5943" max="5945" width="6.83984375" style="75" customWidth="1"/>
    <col min="5946" max="5946" width="11.15625" style="75" customWidth="1"/>
    <col min="5947" max="5947" width="6.83984375" style="75" customWidth="1"/>
    <col min="5948" max="5952" width="10.26171875" style="75" customWidth="1"/>
    <col min="5953" max="5954" width="6.83984375" style="75" customWidth="1"/>
    <col min="5955" max="5955" width="11.15625" style="75" customWidth="1"/>
    <col min="5956" max="5956" width="7.68359375" style="75" customWidth="1"/>
    <col min="5957" max="5958" width="8.578125" style="75" customWidth="1"/>
    <col min="5959" max="5960" width="10.26171875" style="75" customWidth="1"/>
    <col min="5961" max="5963" width="8.578125" style="75" customWidth="1"/>
    <col min="5964" max="5964" width="10.26171875" style="75" customWidth="1"/>
    <col min="5965" max="5965" width="6.83984375" style="75" customWidth="1"/>
    <col min="5966" max="5969" width="10.26171875" style="75" customWidth="1"/>
    <col min="5970" max="5970" width="8.578125" style="75" customWidth="1"/>
    <col min="5971" max="5972" width="6.83984375" style="75" customWidth="1"/>
    <col min="5973" max="5973" width="10.26171875" style="75" customWidth="1"/>
    <col min="5974" max="6144" width="8" style="75"/>
    <col min="6145" max="6145" width="0.41796875" style="75" customWidth="1"/>
    <col min="6146" max="6148" width="1.68359375" style="75" customWidth="1"/>
    <col min="6149" max="6149" width="96" style="75" customWidth="1"/>
    <col min="6150" max="6150" width="0.41796875" style="75" customWidth="1"/>
    <col min="6151" max="6151" width="25.68359375" style="75" customWidth="1"/>
    <col min="6152" max="6152" width="9.41796875" style="75" customWidth="1"/>
    <col min="6153" max="6153" width="11.15625" style="75" customWidth="1"/>
    <col min="6154" max="6158" width="12" style="75" customWidth="1"/>
    <col min="6159" max="6159" width="11.15625" style="75" customWidth="1"/>
    <col min="6160" max="6160" width="12" style="75" customWidth="1"/>
    <col min="6161" max="6163" width="8.578125" style="75" customWidth="1"/>
    <col min="6164" max="6168" width="11.15625" style="75" customWidth="1"/>
    <col min="6169" max="6170" width="10.26171875" style="75" customWidth="1"/>
    <col min="6171" max="6171" width="11.15625" style="75" customWidth="1"/>
    <col min="6172" max="6172" width="8.578125" style="75" customWidth="1"/>
    <col min="6173" max="6173" width="10.26171875" style="75" customWidth="1"/>
    <col min="6174" max="6174" width="6.83984375" style="75" customWidth="1"/>
    <col min="6175" max="6175" width="66.83984375" style="75" customWidth="1"/>
    <col min="6176" max="6176" width="7.68359375" style="75" customWidth="1"/>
    <col min="6177" max="6181" width="8.578125" style="75" customWidth="1"/>
    <col min="6182" max="6183" width="7.68359375" style="75" customWidth="1"/>
    <col min="6184" max="6184" width="10.26171875" style="75" customWidth="1"/>
    <col min="6185" max="6185" width="7.68359375" style="75" customWidth="1"/>
    <col min="6186" max="6191" width="10.26171875" style="75" customWidth="1"/>
    <col min="6192" max="6192" width="8.578125" style="75" customWidth="1"/>
    <col min="6193" max="6193" width="11.15625" style="75" customWidth="1"/>
    <col min="6194" max="6194" width="6.83984375" style="75" customWidth="1"/>
    <col min="6195" max="6198" width="10.26171875" style="75" customWidth="1"/>
    <col min="6199" max="6201" width="6.83984375" style="75" customWidth="1"/>
    <col min="6202" max="6202" width="11.15625" style="75" customWidth="1"/>
    <col min="6203" max="6203" width="6.83984375" style="75" customWidth="1"/>
    <col min="6204" max="6208" width="10.26171875" style="75" customWidth="1"/>
    <col min="6209" max="6210" width="6.83984375" style="75" customWidth="1"/>
    <col min="6211" max="6211" width="11.15625" style="75" customWidth="1"/>
    <col min="6212" max="6212" width="7.68359375" style="75" customWidth="1"/>
    <col min="6213" max="6214" width="8.578125" style="75" customWidth="1"/>
    <col min="6215" max="6216" width="10.26171875" style="75" customWidth="1"/>
    <col min="6217" max="6219" width="8.578125" style="75" customWidth="1"/>
    <col min="6220" max="6220" width="10.26171875" style="75" customWidth="1"/>
    <col min="6221" max="6221" width="6.83984375" style="75" customWidth="1"/>
    <col min="6222" max="6225" width="10.26171875" style="75" customWidth="1"/>
    <col min="6226" max="6226" width="8.578125" style="75" customWidth="1"/>
    <col min="6227" max="6228" width="6.83984375" style="75" customWidth="1"/>
    <col min="6229" max="6229" width="10.26171875" style="75" customWidth="1"/>
    <col min="6230" max="6400" width="8" style="75"/>
    <col min="6401" max="6401" width="0.41796875" style="75" customWidth="1"/>
    <col min="6402" max="6404" width="1.68359375" style="75" customWidth="1"/>
    <col min="6405" max="6405" width="96" style="75" customWidth="1"/>
    <col min="6406" max="6406" width="0.41796875" style="75" customWidth="1"/>
    <col min="6407" max="6407" width="25.68359375" style="75" customWidth="1"/>
    <col min="6408" max="6408" width="9.41796875" style="75" customWidth="1"/>
    <col min="6409" max="6409" width="11.15625" style="75" customWidth="1"/>
    <col min="6410" max="6414" width="12" style="75" customWidth="1"/>
    <col min="6415" max="6415" width="11.15625" style="75" customWidth="1"/>
    <col min="6416" max="6416" width="12" style="75" customWidth="1"/>
    <col min="6417" max="6419" width="8.578125" style="75" customWidth="1"/>
    <col min="6420" max="6424" width="11.15625" style="75" customWidth="1"/>
    <col min="6425" max="6426" width="10.26171875" style="75" customWidth="1"/>
    <col min="6427" max="6427" width="11.15625" style="75" customWidth="1"/>
    <col min="6428" max="6428" width="8.578125" style="75" customWidth="1"/>
    <col min="6429" max="6429" width="10.26171875" style="75" customWidth="1"/>
    <col min="6430" max="6430" width="6.83984375" style="75" customWidth="1"/>
    <col min="6431" max="6431" width="66.83984375" style="75" customWidth="1"/>
    <col min="6432" max="6432" width="7.68359375" style="75" customWidth="1"/>
    <col min="6433" max="6437" width="8.578125" style="75" customWidth="1"/>
    <col min="6438" max="6439" width="7.68359375" style="75" customWidth="1"/>
    <col min="6440" max="6440" width="10.26171875" style="75" customWidth="1"/>
    <col min="6441" max="6441" width="7.68359375" style="75" customWidth="1"/>
    <col min="6442" max="6447" width="10.26171875" style="75" customWidth="1"/>
    <col min="6448" max="6448" width="8.578125" style="75" customWidth="1"/>
    <col min="6449" max="6449" width="11.15625" style="75" customWidth="1"/>
    <col min="6450" max="6450" width="6.83984375" style="75" customWidth="1"/>
    <col min="6451" max="6454" width="10.26171875" style="75" customWidth="1"/>
    <col min="6455" max="6457" width="6.83984375" style="75" customWidth="1"/>
    <col min="6458" max="6458" width="11.15625" style="75" customWidth="1"/>
    <col min="6459" max="6459" width="6.83984375" style="75" customWidth="1"/>
    <col min="6460" max="6464" width="10.26171875" style="75" customWidth="1"/>
    <col min="6465" max="6466" width="6.83984375" style="75" customWidth="1"/>
    <col min="6467" max="6467" width="11.15625" style="75" customWidth="1"/>
    <col min="6468" max="6468" width="7.68359375" style="75" customWidth="1"/>
    <col min="6469" max="6470" width="8.578125" style="75" customWidth="1"/>
    <col min="6471" max="6472" width="10.26171875" style="75" customWidth="1"/>
    <col min="6473" max="6475" width="8.578125" style="75" customWidth="1"/>
    <col min="6476" max="6476" width="10.26171875" style="75" customWidth="1"/>
    <col min="6477" max="6477" width="6.83984375" style="75" customWidth="1"/>
    <col min="6478" max="6481" width="10.26171875" style="75" customWidth="1"/>
    <col min="6482" max="6482" width="8.578125" style="75" customWidth="1"/>
    <col min="6483" max="6484" width="6.83984375" style="75" customWidth="1"/>
    <col min="6485" max="6485" width="10.26171875" style="75" customWidth="1"/>
    <col min="6486" max="6656" width="8" style="75"/>
    <col min="6657" max="6657" width="0.41796875" style="75" customWidth="1"/>
    <col min="6658" max="6660" width="1.68359375" style="75" customWidth="1"/>
    <col min="6661" max="6661" width="96" style="75" customWidth="1"/>
    <col min="6662" max="6662" width="0.41796875" style="75" customWidth="1"/>
    <col min="6663" max="6663" width="25.68359375" style="75" customWidth="1"/>
    <col min="6664" max="6664" width="9.41796875" style="75" customWidth="1"/>
    <col min="6665" max="6665" width="11.15625" style="75" customWidth="1"/>
    <col min="6666" max="6670" width="12" style="75" customWidth="1"/>
    <col min="6671" max="6671" width="11.15625" style="75" customWidth="1"/>
    <col min="6672" max="6672" width="12" style="75" customWidth="1"/>
    <col min="6673" max="6675" width="8.578125" style="75" customWidth="1"/>
    <col min="6676" max="6680" width="11.15625" style="75" customWidth="1"/>
    <col min="6681" max="6682" width="10.26171875" style="75" customWidth="1"/>
    <col min="6683" max="6683" width="11.15625" style="75" customWidth="1"/>
    <col min="6684" max="6684" width="8.578125" style="75" customWidth="1"/>
    <col min="6685" max="6685" width="10.26171875" style="75" customWidth="1"/>
    <col min="6686" max="6686" width="6.83984375" style="75" customWidth="1"/>
    <col min="6687" max="6687" width="66.83984375" style="75" customWidth="1"/>
    <col min="6688" max="6688" width="7.68359375" style="75" customWidth="1"/>
    <col min="6689" max="6693" width="8.578125" style="75" customWidth="1"/>
    <col min="6694" max="6695" width="7.68359375" style="75" customWidth="1"/>
    <col min="6696" max="6696" width="10.26171875" style="75" customWidth="1"/>
    <col min="6697" max="6697" width="7.68359375" style="75" customWidth="1"/>
    <col min="6698" max="6703" width="10.26171875" style="75" customWidth="1"/>
    <col min="6704" max="6704" width="8.578125" style="75" customWidth="1"/>
    <col min="6705" max="6705" width="11.15625" style="75" customWidth="1"/>
    <col min="6706" max="6706" width="6.83984375" style="75" customWidth="1"/>
    <col min="6707" max="6710" width="10.26171875" style="75" customWidth="1"/>
    <col min="6711" max="6713" width="6.83984375" style="75" customWidth="1"/>
    <col min="6714" max="6714" width="11.15625" style="75" customWidth="1"/>
    <col min="6715" max="6715" width="6.83984375" style="75" customWidth="1"/>
    <col min="6716" max="6720" width="10.26171875" style="75" customWidth="1"/>
    <col min="6721" max="6722" width="6.83984375" style="75" customWidth="1"/>
    <col min="6723" max="6723" width="11.15625" style="75" customWidth="1"/>
    <col min="6724" max="6724" width="7.68359375" style="75" customWidth="1"/>
    <col min="6725" max="6726" width="8.578125" style="75" customWidth="1"/>
    <col min="6727" max="6728" width="10.26171875" style="75" customWidth="1"/>
    <col min="6729" max="6731" width="8.578125" style="75" customWidth="1"/>
    <col min="6732" max="6732" width="10.26171875" style="75" customWidth="1"/>
    <col min="6733" max="6733" width="6.83984375" style="75" customWidth="1"/>
    <col min="6734" max="6737" width="10.26171875" style="75" customWidth="1"/>
    <col min="6738" max="6738" width="8.578125" style="75" customWidth="1"/>
    <col min="6739" max="6740" width="6.83984375" style="75" customWidth="1"/>
    <col min="6741" max="6741" width="10.26171875" style="75" customWidth="1"/>
    <col min="6742" max="6912" width="8" style="75"/>
    <col min="6913" max="6913" width="0.41796875" style="75" customWidth="1"/>
    <col min="6914" max="6916" width="1.68359375" style="75" customWidth="1"/>
    <col min="6917" max="6917" width="96" style="75" customWidth="1"/>
    <col min="6918" max="6918" width="0.41796875" style="75" customWidth="1"/>
    <col min="6919" max="6919" width="25.68359375" style="75" customWidth="1"/>
    <col min="6920" max="6920" width="9.41796875" style="75" customWidth="1"/>
    <col min="6921" max="6921" width="11.15625" style="75" customWidth="1"/>
    <col min="6922" max="6926" width="12" style="75" customWidth="1"/>
    <col min="6927" max="6927" width="11.15625" style="75" customWidth="1"/>
    <col min="6928" max="6928" width="12" style="75" customWidth="1"/>
    <col min="6929" max="6931" width="8.578125" style="75" customWidth="1"/>
    <col min="6932" max="6936" width="11.15625" style="75" customWidth="1"/>
    <col min="6937" max="6938" width="10.26171875" style="75" customWidth="1"/>
    <col min="6939" max="6939" width="11.15625" style="75" customWidth="1"/>
    <col min="6940" max="6940" width="8.578125" style="75" customWidth="1"/>
    <col min="6941" max="6941" width="10.26171875" style="75" customWidth="1"/>
    <col min="6942" max="6942" width="6.83984375" style="75" customWidth="1"/>
    <col min="6943" max="6943" width="66.83984375" style="75" customWidth="1"/>
    <col min="6944" max="6944" width="7.68359375" style="75" customWidth="1"/>
    <col min="6945" max="6949" width="8.578125" style="75" customWidth="1"/>
    <col min="6950" max="6951" width="7.68359375" style="75" customWidth="1"/>
    <col min="6952" max="6952" width="10.26171875" style="75" customWidth="1"/>
    <col min="6953" max="6953" width="7.68359375" style="75" customWidth="1"/>
    <col min="6954" max="6959" width="10.26171875" style="75" customWidth="1"/>
    <col min="6960" max="6960" width="8.578125" style="75" customWidth="1"/>
    <col min="6961" max="6961" width="11.15625" style="75" customWidth="1"/>
    <col min="6962" max="6962" width="6.83984375" style="75" customWidth="1"/>
    <col min="6963" max="6966" width="10.26171875" style="75" customWidth="1"/>
    <col min="6967" max="6969" width="6.83984375" style="75" customWidth="1"/>
    <col min="6970" max="6970" width="11.15625" style="75" customWidth="1"/>
    <col min="6971" max="6971" width="6.83984375" style="75" customWidth="1"/>
    <col min="6972" max="6976" width="10.26171875" style="75" customWidth="1"/>
    <col min="6977" max="6978" width="6.83984375" style="75" customWidth="1"/>
    <col min="6979" max="6979" width="11.15625" style="75" customWidth="1"/>
    <col min="6980" max="6980" width="7.68359375" style="75" customWidth="1"/>
    <col min="6981" max="6982" width="8.578125" style="75" customWidth="1"/>
    <col min="6983" max="6984" width="10.26171875" style="75" customWidth="1"/>
    <col min="6985" max="6987" width="8.578125" style="75" customWidth="1"/>
    <col min="6988" max="6988" width="10.26171875" style="75" customWidth="1"/>
    <col min="6989" max="6989" width="6.83984375" style="75" customWidth="1"/>
    <col min="6990" max="6993" width="10.26171875" style="75" customWidth="1"/>
    <col min="6994" max="6994" width="8.578125" style="75" customWidth="1"/>
    <col min="6995" max="6996" width="6.83984375" style="75" customWidth="1"/>
    <col min="6997" max="6997" width="10.26171875" style="75" customWidth="1"/>
    <col min="6998" max="7168" width="8" style="75"/>
    <col min="7169" max="7169" width="0.41796875" style="75" customWidth="1"/>
    <col min="7170" max="7172" width="1.68359375" style="75" customWidth="1"/>
    <col min="7173" max="7173" width="96" style="75" customWidth="1"/>
    <col min="7174" max="7174" width="0.41796875" style="75" customWidth="1"/>
    <col min="7175" max="7175" width="25.68359375" style="75" customWidth="1"/>
    <col min="7176" max="7176" width="9.41796875" style="75" customWidth="1"/>
    <col min="7177" max="7177" width="11.15625" style="75" customWidth="1"/>
    <col min="7178" max="7182" width="12" style="75" customWidth="1"/>
    <col min="7183" max="7183" width="11.15625" style="75" customWidth="1"/>
    <col min="7184" max="7184" width="12" style="75" customWidth="1"/>
    <col min="7185" max="7187" width="8.578125" style="75" customWidth="1"/>
    <col min="7188" max="7192" width="11.15625" style="75" customWidth="1"/>
    <col min="7193" max="7194" width="10.26171875" style="75" customWidth="1"/>
    <col min="7195" max="7195" width="11.15625" style="75" customWidth="1"/>
    <col min="7196" max="7196" width="8.578125" style="75" customWidth="1"/>
    <col min="7197" max="7197" width="10.26171875" style="75" customWidth="1"/>
    <col min="7198" max="7198" width="6.83984375" style="75" customWidth="1"/>
    <col min="7199" max="7199" width="66.83984375" style="75" customWidth="1"/>
    <col min="7200" max="7200" width="7.68359375" style="75" customWidth="1"/>
    <col min="7201" max="7205" width="8.578125" style="75" customWidth="1"/>
    <col min="7206" max="7207" width="7.68359375" style="75" customWidth="1"/>
    <col min="7208" max="7208" width="10.26171875" style="75" customWidth="1"/>
    <col min="7209" max="7209" width="7.68359375" style="75" customWidth="1"/>
    <col min="7210" max="7215" width="10.26171875" style="75" customWidth="1"/>
    <col min="7216" max="7216" width="8.578125" style="75" customWidth="1"/>
    <col min="7217" max="7217" width="11.15625" style="75" customWidth="1"/>
    <col min="7218" max="7218" width="6.83984375" style="75" customWidth="1"/>
    <col min="7219" max="7222" width="10.26171875" style="75" customWidth="1"/>
    <col min="7223" max="7225" width="6.83984375" style="75" customWidth="1"/>
    <col min="7226" max="7226" width="11.15625" style="75" customWidth="1"/>
    <col min="7227" max="7227" width="6.83984375" style="75" customWidth="1"/>
    <col min="7228" max="7232" width="10.26171875" style="75" customWidth="1"/>
    <col min="7233" max="7234" width="6.83984375" style="75" customWidth="1"/>
    <col min="7235" max="7235" width="11.15625" style="75" customWidth="1"/>
    <col min="7236" max="7236" width="7.68359375" style="75" customWidth="1"/>
    <col min="7237" max="7238" width="8.578125" style="75" customWidth="1"/>
    <col min="7239" max="7240" width="10.26171875" style="75" customWidth="1"/>
    <col min="7241" max="7243" width="8.578125" style="75" customWidth="1"/>
    <col min="7244" max="7244" width="10.26171875" style="75" customWidth="1"/>
    <col min="7245" max="7245" width="6.83984375" style="75" customWidth="1"/>
    <col min="7246" max="7249" width="10.26171875" style="75" customWidth="1"/>
    <col min="7250" max="7250" width="8.578125" style="75" customWidth="1"/>
    <col min="7251" max="7252" width="6.83984375" style="75" customWidth="1"/>
    <col min="7253" max="7253" width="10.26171875" style="75" customWidth="1"/>
    <col min="7254" max="7424" width="8" style="75"/>
    <col min="7425" max="7425" width="0.41796875" style="75" customWidth="1"/>
    <col min="7426" max="7428" width="1.68359375" style="75" customWidth="1"/>
    <col min="7429" max="7429" width="96" style="75" customWidth="1"/>
    <col min="7430" max="7430" width="0.41796875" style="75" customWidth="1"/>
    <col min="7431" max="7431" width="25.68359375" style="75" customWidth="1"/>
    <col min="7432" max="7432" width="9.41796875" style="75" customWidth="1"/>
    <col min="7433" max="7433" width="11.15625" style="75" customWidth="1"/>
    <col min="7434" max="7438" width="12" style="75" customWidth="1"/>
    <col min="7439" max="7439" width="11.15625" style="75" customWidth="1"/>
    <col min="7440" max="7440" width="12" style="75" customWidth="1"/>
    <col min="7441" max="7443" width="8.578125" style="75" customWidth="1"/>
    <col min="7444" max="7448" width="11.15625" style="75" customWidth="1"/>
    <col min="7449" max="7450" width="10.26171875" style="75" customWidth="1"/>
    <col min="7451" max="7451" width="11.15625" style="75" customWidth="1"/>
    <col min="7452" max="7452" width="8.578125" style="75" customWidth="1"/>
    <col min="7453" max="7453" width="10.26171875" style="75" customWidth="1"/>
    <col min="7454" max="7454" width="6.83984375" style="75" customWidth="1"/>
    <col min="7455" max="7455" width="66.83984375" style="75" customWidth="1"/>
    <col min="7456" max="7456" width="7.68359375" style="75" customWidth="1"/>
    <col min="7457" max="7461" width="8.578125" style="75" customWidth="1"/>
    <col min="7462" max="7463" width="7.68359375" style="75" customWidth="1"/>
    <col min="7464" max="7464" width="10.26171875" style="75" customWidth="1"/>
    <col min="7465" max="7465" width="7.68359375" style="75" customWidth="1"/>
    <col min="7466" max="7471" width="10.26171875" style="75" customWidth="1"/>
    <col min="7472" max="7472" width="8.578125" style="75" customWidth="1"/>
    <col min="7473" max="7473" width="11.15625" style="75" customWidth="1"/>
    <col min="7474" max="7474" width="6.83984375" style="75" customWidth="1"/>
    <col min="7475" max="7478" width="10.26171875" style="75" customWidth="1"/>
    <col min="7479" max="7481" width="6.83984375" style="75" customWidth="1"/>
    <col min="7482" max="7482" width="11.15625" style="75" customWidth="1"/>
    <col min="7483" max="7483" width="6.83984375" style="75" customWidth="1"/>
    <col min="7484" max="7488" width="10.26171875" style="75" customWidth="1"/>
    <col min="7489" max="7490" width="6.83984375" style="75" customWidth="1"/>
    <col min="7491" max="7491" width="11.15625" style="75" customWidth="1"/>
    <col min="7492" max="7492" width="7.68359375" style="75" customWidth="1"/>
    <col min="7493" max="7494" width="8.578125" style="75" customWidth="1"/>
    <col min="7495" max="7496" width="10.26171875" style="75" customWidth="1"/>
    <col min="7497" max="7499" width="8.578125" style="75" customWidth="1"/>
    <col min="7500" max="7500" width="10.26171875" style="75" customWidth="1"/>
    <col min="7501" max="7501" width="6.83984375" style="75" customWidth="1"/>
    <col min="7502" max="7505" width="10.26171875" style="75" customWidth="1"/>
    <col min="7506" max="7506" width="8.578125" style="75" customWidth="1"/>
    <col min="7507" max="7508" width="6.83984375" style="75" customWidth="1"/>
    <col min="7509" max="7509" width="10.26171875" style="75" customWidth="1"/>
    <col min="7510" max="7680" width="8" style="75"/>
    <col min="7681" max="7681" width="0.41796875" style="75" customWidth="1"/>
    <col min="7682" max="7684" width="1.68359375" style="75" customWidth="1"/>
    <col min="7685" max="7685" width="96" style="75" customWidth="1"/>
    <col min="7686" max="7686" width="0.41796875" style="75" customWidth="1"/>
    <col min="7687" max="7687" width="25.68359375" style="75" customWidth="1"/>
    <col min="7688" max="7688" width="9.41796875" style="75" customWidth="1"/>
    <col min="7689" max="7689" width="11.15625" style="75" customWidth="1"/>
    <col min="7690" max="7694" width="12" style="75" customWidth="1"/>
    <col min="7695" max="7695" width="11.15625" style="75" customWidth="1"/>
    <col min="7696" max="7696" width="12" style="75" customWidth="1"/>
    <col min="7697" max="7699" width="8.578125" style="75" customWidth="1"/>
    <col min="7700" max="7704" width="11.15625" style="75" customWidth="1"/>
    <col min="7705" max="7706" width="10.26171875" style="75" customWidth="1"/>
    <col min="7707" max="7707" width="11.15625" style="75" customWidth="1"/>
    <col min="7708" max="7708" width="8.578125" style="75" customWidth="1"/>
    <col min="7709" max="7709" width="10.26171875" style="75" customWidth="1"/>
    <col min="7710" max="7710" width="6.83984375" style="75" customWidth="1"/>
    <col min="7711" max="7711" width="66.83984375" style="75" customWidth="1"/>
    <col min="7712" max="7712" width="7.68359375" style="75" customWidth="1"/>
    <col min="7713" max="7717" width="8.578125" style="75" customWidth="1"/>
    <col min="7718" max="7719" width="7.68359375" style="75" customWidth="1"/>
    <col min="7720" max="7720" width="10.26171875" style="75" customWidth="1"/>
    <col min="7721" max="7721" width="7.68359375" style="75" customWidth="1"/>
    <col min="7722" max="7727" width="10.26171875" style="75" customWidth="1"/>
    <col min="7728" max="7728" width="8.578125" style="75" customWidth="1"/>
    <col min="7729" max="7729" width="11.15625" style="75" customWidth="1"/>
    <col min="7730" max="7730" width="6.83984375" style="75" customWidth="1"/>
    <col min="7731" max="7734" width="10.26171875" style="75" customWidth="1"/>
    <col min="7735" max="7737" width="6.83984375" style="75" customWidth="1"/>
    <col min="7738" max="7738" width="11.15625" style="75" customWidth="1"/>
    <col min="7739" max="7739" width="6.83984375" style="75" customWidth="1"/>
    <col min="7740" max="7744" width="10.26171875" style="75" customWidth="1"/>
    <col min="7745" max="7746" width="6.83984375" style="75" customWidth="1"/>
    <col min="7747" max="7747" width="11.15625" style="75" customWidth="1"/>
    <col min="7748" max="7748" width="7.68359375" style="75" customWidth="1"/>
    <col min="7749" max="7750" width="8.578125" style="75" customWidth="1"/>
    <col min="7751" max="7752" width="10.26171875" style="75" customWidth="1"/>
    <col min="7753" max="7755" width="8.578125" style="75" customWidth="1"/>
    <col min="7756" max="7756" width="10.26171875" style="75" customWidth="1"/>
    <col min="7757" max="7757" width="6.83984375" style="75" customWidth="1"/>
    <col min="7758" max="7761" width="10.26171875" style="75" customWidth="1"/>
    <col min="7762" max="7762" width="8.578125" style="75" customWidth="1"/>
    <col min="7763" max="7764" width="6.83984375" style="75" customWidth="1"/>
    <col min="7765" max="7765" width="10.26171875" style="75" customWidth="1"/>
    <col min="7766" max="7936" width="8" style="75"/>
    <col min="7937" max="7937" width="0.41796875" style="75" customWidth="1"/>
    <col min="7938" max="7940" width="1.68359375" style="75" customWidth="1"/>
    <col min="7941" max="7941" width="96" style="75" customWidth="1"/>
    <col min="7942" max="7942" width="0.41796875" style="75" customWidth="1"/>
    <col min="7943" max="7943" width="25.68359375" style="75" customWidth="1"/>
    <col min="7944" max="7944" width="9.41796875" style="75" customWidth="1"/>
    <col min="7945" max="7945" width="11.15625" style="75" customWidth="1"/>
    <col min="7946" max="7950" width="12" style="75" customWidth="1"/>
    <col min="7951" max="7951" width="11.15625" style="75" customWidth="1"/>
    <col min="7952" max="7952" width="12" style="75" customWidth="1"/>
    <col min="7953" max="7955" width="8.578125" style="75" customWidth="1"/>
    <col min="7956" max="7960" width="11.15625" style="75" customWidth="1"/>
    <col min="7961" max="7962" width="10.26171875" style="75" customWidth="1"/>
    <col min="7963" max="7963" width="11.15625" style="75" customWidth="1"/>
    <col min="7964" max="7964" width="8.578125" style="75" customWidth="1"/>
    <col min="7965" max="7965" width="10.26171875" style="75" customWidth="1"/>
    <col min="7966" max="7966" width="6.83984375" style="75" customWidth="1"/>
    <col min="7967" max="7967" width="66.83984375" style="75" customWidth="1"/>
    <col min="7968" max="7968" width="7.68359375" style="75" customWidth="1"/>
    <col min="7969" max="7973" width="8.578125" style="75" customWidth="1"/>
    <col min="7974" max="7975" width="7.68359375" style="75" customWidth="1"/>
    <col min="7976" max="7976" width="10.26171875" style="75" customWidth="1"/>
    <col min="7977" max="7977" width="7.68359375" style="75" customWidth="1"/>
    <col min="7978" max="7983" width="10.26171875" style="75" customWidth="1"/>
    <col min="7984" max="7984" width="8.578125" style="75" customWidth="1"/>
    <col min="7985" max="7985" width="11.15625" style="75" customWidth="1"/>
    <col min="7986" max="7986" width="6.83984375" style="75" customWidth="1"/>
    <col min="7987" max="7990" width="10.26171875" style="75" customWidth="1"/>
    <col min="7991" max="7993" width="6.83984375" style="75" customWidth="1"/>
    <col min="7994" max="7994" width="11.15625" style="75" customWidth="1"/>
    <col min="7995" max="7995" width="6.83984375" style="75" customWidth="1"/>
    <col min="7996" max="8000" width="10.26171875" style="75" customWidth="1"/>
    <col min="8001" max="8002" width="6.83984375" style="75" customWidth="1"/>
    <col min="8003" max="8003" width="11.15625" style="75" customWidth="1"/>
    <col min="8004" max="8004" width="7.68359375" style="75" customWidth="1"/>
    <col min="8005" max="8006" width="8.578125" style="75" customWidth="1"/>
    <col min="8007" max="8008" width="10.26171875" style="75" customWidth="1"/>
    <col min="8009" max="8011" width="8.578125" style="75" customWidth="1"/>
    <col min="8012" max="8012" width="10.26171875" style="75" customWidth="1"/>
    <col min="8013" max="8013" width="6.83984375" style="75" customWidth="1"/>
    <col min="8014" max="8017" width="10.26171875" style="75" customWidth="1"/>
    <col min="8018" max="8018" width="8.578125" style="75" customWidth="1"/>
    <col min="8019" max="8020" width="6.83984375" style="75" customWidth="1"/>
    <col min="8021" max="8021" width="10.26171875" style="75" customWidth="1"/>
    <col min="8022" max="8192" width="8" style="75"/>
    <col min="8193" max="8193" width="0.41796875" style="75" customWidth="1"/>
    <col min="8194" max="8196" width="1.68359375" style="75" customWidth="1"/>
    <col min="8197" max="8197" width="96" style="75" customWidth="1"/>
    <col min="8198" max="8198" width="0.41796875" style="75" customWidth="1"/>
    <col min="8199" max="8199" width="25.68359375" style="75" customWidth="1"/>
    <col min="8200" max="8200" width="9.41796875" style="75" customWidth="1"/>
    <col min="8201" max="8201" width="11.15625" style="75" customWidth="1"/>
    <col min="8202" max="8206" width="12" style="75" customWidth="1"/>
    <col min="8207" max="8207" width="11.15625" style="75" customWidth="1"/>
    <col min="8208" max="8208" width="12" style="75" customWidth="1"/>
    <col min="8209" max="8211" width="8.578125" style="75" customWidth="1"/>
    <col min="8212" max="8216" width="11.15625" style="75" customWidth="1"/>
    <col min="8217" max="8218" width="10.26171875" style="75" customWidth="1"/>
    <col min="8219" max="8219" width="11.15625" style="75" customWidth="1"/>
    <col min="8220" max="8220" width="8.578125" style="75" customWidth="1"/>
    <col min="8221" max="8221" width="10.26171875" style="75" customWidth="1"/>
    <col min="8222" max="8222" width="6.83984375" style="75" customWidth="1"/>
    <col min="8223" max="8223" width="66.83984375" style="75" customWidth="1"/>
    <col min="8224" max="8224" width="7.68359375" style="75" customWidth="1"/>
    <col min="8225" max="8229" width="8.578125" style="75" customWidth="1"/>
    <col min="8230" max="8231" width="7.68359375" style="75" customWidth="1"/>
    <col min="8232" max="8232" width="10.26171875" style="75" customWidth="1"/>
    <col min="8233" max="8233" width="7.68359375" style="75" customWidth="1"/>
    <col min="8234" max="8239" width="10.26171875" style="75" customWidth="1"/>
    <col min="8240" max="8240" width="8.578125" style="75" customWidth="1"/>
    <col min="8241" max="8241" width="11.15625" style="75" customWidth="1"/>
    <col min="8242" max="8242" width="6.83984375" style="75" customWidth="1"/>
    <col min="8243" max="8246" width="10.26171875" style="75" customWidth="1"/>
    <col min="8247" max="8249" width="6.83984375" style="75" customWidth="1"/>
    <col min="8250" max="8250" width="11.15625" style="75" customWidth="1"/>
    <col min="8251" max="8251" width="6.83984375" style="75" customWidth="1"/>
    <col min="8252" max="8256" width="10.26171875" style="75" customWidth="1"/>
    <col min="8257" max="8258" width="6.83984375" style="75" customWidth="1"/>
    <col min="8259" max="8259" width="11.15625" style="75" customWidth="1"/>
    <col min="8260" max="8260" width="7.68359375" style="75" customWidth="1"/>
    <col min="8261" max="8262" width="8.578125" style="75" customWidth="1"/>
    <col min="8263" max="8264" width="10.26171875" style="75" customWidth="1"/>
    <col min="8265" max="8267" width="8.578125" style="75" customWidth="1"/>
    <col min="8268" max="8268" width="10.26171875" style="75" customWidth="1"/>
    <col min="8269" max="8269" width="6.83984375" style="75" customWidth="1"/>
    <col min="8270" max="8273" width="10.26171875" style="75" customWidth="1"/>
    <col min="8274" max="8274" width="8.578125" style="75" customWidth="1"/>
    <col min="8275" max="8276" width="6.83984375" style="75" customWidth="1"/>
    <col min="8277" max="8277" width="10.26171875" style="75" customWidth="1"/>
    <col min="8278" max="8448" width="8" style="75"/>
    <col min="8449" max="8449" width="0.41796875" style="75" customWidth="1"/>
    <col min="8450" max="8452" width="1.68359375" style="75" customWidth="1"/>
    <col min="8453" max="8453" width="96" style="75" customWidth="1"/>
    <col min="8454" max="8454" width="0.41796875" style="75" customWidth="1"/>
    <col min="8455" max="8455" width="25.68359375" style="75" customWidth="1"/>
    <col min="8456" max="8456" width="9.41796875" style="75" customWidth="1"/>
    <col min="8457" max="8457" width="11.15625" style="75" customWidth="1"/>
    <col min="8458" max="8462" width="12" style="75" customWidth="1"/>
    <col min="8463" max="8463" width="11.15625" style="75" customWidth="1"/>
    <col min="8464" max="8464" width="12" style="75" customWidth="1"/>
    <col min="8465" max="8467" width="8.578125" style="75" customWidth="1"/>
    <col min="8468" max="8472" width="11.15625" style="75" customWidth="1"/>
    <col min="8473" max="8474" width="10.26171875" style="75" customWidth="1"/>
    <col min="8475" max="8475" width="11.15625" style="75" customWidth="1"/>
    <col min="8476" max="8476" width="8.578125" style="75" customWidth="1"/>
    <col min="8477" max="8477" width="10.26171875" style="75" customWidth="1"/>
    <col min="8478" max="8478" width="6.83984375" style="75" customWidth="1"/>
    <col min="8479" max="8479" width="66.83984375" style="75" customWidth="1"/>
    <col min="8480" max="8480" width="7.68359375" style="75" customWidth="1"/>
    <col min="8481" max="8485" width="8.578125" style="75" customWidth="1"/>
    <col min="8486" max="8487" width="7.68359375" style="75" customWidth="1"/>
    <col min="8488" max="8488" width="10.26171875" style="75" customWidth="1"/>
    <col min="8489" max="8489" width="7.68359375" style="75" customWidth="1"/>
    <col min="8490" max="8495" width="10.26171875" style="75" customWidth="1"/>
    <col min="8496" max="8496" width="8.578125" style="75" customWidth="1"/>
    <col min="8497" max="8497" width="11.15625" style="75" customWidth="1"/>
    <col min="8498" max="8498" width="6.83984375" style="75" customWidth="1"/>
    <col min="8499" max="8502" width="10.26171875" style="75" customWidth="1"/>
    <col min="8503" max="8505" width="6.83984375" style="75" customWidth="1"/>
    <col min="8506" max="8506" width="11.15625" style="75" customWidth="1"/>
    <col min="8507" max="8507" width="6.83984375" style="75" customWidth="1"/>
    <col min="8508" max="8512" width="10.26171875" style="75" customWidth="1"/>
    <col min="8513" max="8514" width="6.83984375" style="75" customWidth="1"/>
    <col min="8515" max="8515" width="11.15625" style="75" customWidth="1"/>
    <col min="8516" max="8516" width="7.68359375" style="75" customWidth="1"/>
    <col min="8517" max="8518" width="8.578125" style="75" customWidth="1"/>
    <col min="8519" max="8520" width="10.26171875" style="75" customWidth="1"/>
    <col min="8521" max="8523" width="8.578125" style="75" customWidth="1"/>
    <col min="8524" max="8524" width="10.26171875" style="75" customWidth="1"/>
    <col min="8525" max="8525" width="6.83984375" style="75" customWidth="1"/>
    <col min="8526" max="8529" width="10.26171875" style="75" customWidth="1"/>
    <col min="8530" max="8530" width="8.578125" style="75" customWidth="1"/>
    <col min="8531" max="8532" width="6.83984375" style="75" customWidth="1"/>
    <col min="8533" max="8533" width="10.26171875" style="75" customWidth="1"/>
    <col min="8534" max="8704" width="8" style="75"/>
    <col min="8705" max="8705" width="0.41796875" style="75" customWidth="1"/>
    <col min="8706" max="8708" width="1.68359375" style="75" customWidth="1"/>
    <col min="8709" max="8709" width="96" style="75" customWidth="1"/>
    <col min="8710" max="8710" width="0.41796875" style="75" customWidth="1"/>
    <col min="8711" max="8711" width="25.68359375" style="75" customWidth="1"/>
    <col min="8712" max="8712" width="9.41796875" style="75" customWidth="1"/>
    <col min="8713" max="8713" width="11.15625" style="75" customWidth="1"/>
    <col min="8714" max="8718" width="12" style="75" customWidth="1"/>
    <col min="8719" max="8719" width="11.15625" style="75" customWidth="1"/>
    <col min="8720" max="8720" width="12" style="75" customWidth="1"/>
    <col min="8721" max="8723" width="8.578125" style="75" customWidth="1"/>
    <col min="8724" max="8728" width="11.15625" style="75" customWidth="1"/>
    <col min="8729" max="8730" width="10.26171875" style="75" customWidth="1"/>
    <col min="8731" max="8731" width="11.15625" style="75" customWidth="1"/>
    <col min="8732" max="8732" width="8.578125" style="75" customWidth="1"/>
    <col min="8733" max="8733" width="10.26171875" style="75" customWidth="1"/>
    <col min="8734" max="8734" width="6.83984375" style="75" customWidth="1"/>
    <col min="8735" max="8735" width="66.83984375" style="75" customWidth="1"/>
    <col min="8736" max="8736" width="7.68359375" style="75" customWidth="1"/>
    <col min="8737" max="8741" width="8.578125" style="75" customWidth="1"/>
    <col min="8742" max="8743" width="7.68359375" style="75" customWidth="1"/>
    <col min="8744" max="8744" width="10.26171875" style="75" customWidth="1"/>
    <col min="8745" max="8745" width="7.68359375" style="75" customWidth="1"/>
    <col min="8746" max="8751" width="10.26171875" style="75" customWidth="1"/>
    <col min="8752" max="8752" width="8.578125" style="75" customWidth="1"/>
    <col min="8753" max="8753" width="11.15625" style="75" customWidth="1"/>
    <col min="8754" max="8754" width="6.83984375" style="75" customWidth="1"/>
    <col min="8755" max="8758" width="10.26171875" style="75" customWidth="1"/>
    <col min="8759" max="8761" width="6.83984375" style="75" customWidth="1"/>
    <col min="8762" max="8762" width="11.15625" style="75" customWidth="1"/>
    <col min="8763" max="8763" width="6.83984375" style="75" customWidth="1"/>
    <col min="8764" max="8768" width="10.26171875" style="75" customWidth="1"/>
    <col min="8769" max="8770" width="6.83984375" style="75" customWidth="1"/>
    <col min="8771" max="8771" width="11.15625" style="75" customWidth="1"/>
    <col min="8772" max="8772" width="7.68359375" style="75" customWidth="1"/>
    <col min="8773" max="8774" width="8.578125" style="75" customWidth="1"/>
    <col min="8775" max="8776" width="10.26171875" style="75" customWidth="1"/>
    <col min="8777" max="8779" width="8.578125" style="75" customWidth="1"/>
    <col min="8780" max="8780" width="10.26171875" style="75" customWidth="1"/>
    <col min="8781" max="8781" width="6.83984375" style="75" customWidth="1"/>
    <col min="8782" max="8785" width="10.26171875" style="75" customWidth="1"/>
    <col min="8786" max="8786" width="8.578125" style="75" customWidth="1"/>
    <col min="8787" max="8788" width="6.83984375" style="75" customWidth="1"/>
    <col min="8789" max="8789" width="10.26171875" style="75" customWidth="1"/>
    <col min="8790" max="8960" width="8" style="75"/>
    <col min="8961" max="8961" width="0.41796875" style="75" customWidth="1"/>
    <col min="8962" max="8964" width="1.68359375" style="75" customWidth="1"/>
    <col min="8965" max="8965" width="96" style="75" customWidth="1"/>
    <col min="8966" max="8966" width="0.41796875" style="75" customWidth="1"/>
    <col min="8967" max="8967" width="25.68359375" style="75" customWidth="1"/>
    <col min="8968" max="8968" width="9.41796875" style="75" customWidth="1"/>
    <col min="8969" max="8969" width="11.15625" style="75" customWidth="1"/>
    <col min="8970" max="8974" width="12" style="75" customWidth="1"/>
    <col min="8975" max="8975" width="11.15625" style="75" customWidth="1"/>
    <col min="8976" max="8976" width="12" style="75" customWidth="1"/>
    <col min="8977" max="8979" width="8.578125" style="75" customWidth="1"/>
    <col min="8980" max="8984" width="11.15625" style="75" customWidth="1"/>
    <col min="8985" max="8986" width="10.26171875" style="75" customWidth="1"/>
    <col min="8987" max="8987" width="11.15625" style="75" customWidth="1"/>
    <col min="8988" max="8988" width="8.578125" style="75" customWidth="1"/>
    <col min="8989" max="8989" width="10.26171875" style="75" customWidth="1"/>
    <col min="8990" max="8990" width="6.83984375" style="75" customWidth="1"/>
    <col min="8991" max="8991" width="66.83984375" style="75" customWidth="1"/>
    <col min="8992" max="8992" width="7.68359375" style="75" customWidth="1"/>
    <col min="8993" max="8997" width="8.578125" style="75" customWidth="1"/>
    <col min="8998" max="8999" width="7.68359375" style="75" customWidth="1"/>
    <col min="9000" max="9000" width="10.26171875" style="75" customWidth="1"/>
    <col min="9001" max="9001" width="7.68359375" style="75" customWidth="1"/>
    <col min="9002" max="9007" width="10.26171875" style="75" customWidth="1"/>
    <col min="9008" max="9008" width="8.578125" style="75" customWidth="1"/>
    <col min="9009" max="9009" width="11.15625" style="75" customWidth="1"/>
    <col min="9010" max="9010" width="6.83984375" style="75" customWidth="1"/>
    <col min="9011" max="9014" width="10.26171875" style="75" customWidth="1"/>
    <col min="9015" max="9017" width="6.83984375" style="75" customWidth="1"/>
    <col min="9018" max="9018" width="11.15625" style="75" customWidth="1"/>
    <col min="9019" max="9019" width="6.83984375" style="75" customWidth="1"/>
    <col min="9020" max="9024" width="10.26171875" style="75" customWidth="1"/>
    <col min="9025" max="9026" width="6.83984375" style="75" customWidth="1"/>
    <col min="9027" max="9027" width="11.15625" style="75" customWidth="1"/>
    <col min="9028" max="9028" width="7.68359375" style="75" customWidth="1"/>
    <col min="9029" max="9030" width="8.578125" style="75" customWidth="1"/>
    <col min="9031" max="9032" width="10.26171875" style="75" customWidth="1"/>
    <col min="9033" max="9035" width="8.578125" style="75" customWidth="1"/>
    <col min="9036" max="9036" width="10.26171875" style="75" customWidth="1"/>
    <col min="9037" max="9037" width="6.83984375" style="75" customWidth="1"/>
    <col min="9038" max="9041" width="10.26171875" style="75" customWidth="1"/>
    <col min="9042" max="9042" width="8.578125" style="75" customWidth="1"/>
    <col min="9043" max="9044" width="6.83984375" style="75" customWidth="1"/>
    <col min="9045" max="9045" width="10.26171875" style="75" customWidth="1"/>
    <col min="9046" max="9216" width="8" style="75"/>
    <col min="9217" max="9217" width="0.41796875" style="75" customWidth="1"/>
    <col min="9218" max="9220" width="1.68359375" style="75" customWidth="1"/>
    <col min="9221" max="9221" width="96" style="75" customWidth="1"/>
    <col min="9222" max="9222" width="0.41796875" style="75" customWidth="1"/>
    <col min="9223" max="9223" width="25.68359375" style="75" customWidth="1"/>
    <col min="9224" max="9224" width="9.41796875" style="75" customWidth="1"/>
    <col min="9225" max="9225" width="11.15625" style="75" customWidth="1"/>
    <col min="9226" max="9230" width="12" style="75" customWidth="1"/>
    <col min="9231" max="9231" width="11.15625" style="75" customWidth="1"/>
    <col min="9232" max="9232" width="12" style="75" customWidth="1"/>
    <col min="9233" max="9235" width="8.578125" style="75" customWidth="1"/>
    <col min="9236" max="9240" width="11.15625" style="75" customWidth="1"/>
    <col min="9241" max="9242" width="10.26171875" style="75" customWidth="1"/>
    <col min="9243" max="9243" width="11.15625" style="75" customWidth="1"/>
    <col min="9244" max="9244" width="8.578125" style="75" customWidth="1"/>
    <col min="9245" max="9245" width="10.26171875" style="75" customWidth="1"/>
    <col min="9246" max="9246" width="6.83984375" style="75" customWidth="1"/>
    <col min="9247" max="9247" width="66.83984375" style="75" customWidth="1"/>
    <col min="9248" max="9248" width="7.68359375" style="75" customWidth="1"/>
    <col min="9249" max="9253" width="8.578125" style="75" customWidth="1"/>
    <col min="9254" max="9255" width="7.68359375" style="75" customWidth="1"/>
    <col min="9256" max="9256" width="10.26171875" style="75" customWidth="1"/>
    <col min="9257" max="9257" width="7.68359375" style="75" customWidth="1"/>
    <col min="9258" max="9263" width="10.26171875" style="75" customWidth="1"/>
    <col min="9264" max="9264" width="8.578125" style="75" customWidth="1"/>
    <col min="9265" max="9265" width="11.15625" style="75" customWidth="1"/>
    <col min="9266" max="9266" width="6.83984375" style="75" customWidth="1"/>
    <col min="9267" max="9270" width="10.26171875" style="75" customWidth="1"/>
    <col min="9271" max="9273" width="6.83984375" style="75" customWidth="1"/>
    <col min="9274" max="9274" width="11.15625" style="75" customWidth="1"/>
    <col min="9275" max="9275" width="6.83984375" style="75" customWidth="1"/>
    <col min="9276" max="9280" width="10.26171875" style="75" customWidth="1"/>
    <col min="9281" max="9282" width="6.83984375" style="75" customWidth="1"/>
    <col min="9283" max="9283" width="11.15625" style="75" customWidth="1"/>
    <col min="9284" max="9284" width="7.68359375" style="75" customWidth="1"/>
    <col min="9285" max="9286" width="8.578125" style="75" customWidth="1"/>
    <col min="9287" max="9288" width="10.26171875" style="75" customWidth="1"/>
    <col min="9289" max="9291" width="8.578125" style="75" customWidth="1"/>
    <col min="9292" max="9292" width="10.26171875" style="75" customWidth="1"/>
    <col min="9293" max="9293" width="6.83984375" style="75" customWidth="1"/>
    <col min="9294" max="9297" width="10.26171875" style="75" customWidth="1"/>
    <col min="9298" max="9298" width="8.578125" style="75" customWidth="1"/>
    <col min="9299" max="9300" width="6.83984375" style="75" customWidth="1"/>
    <col min="9301" max="9301" width="10.26171875" style="75" customWidth="1"/>
    <col min="9302" max="9472" width="8" style="75"/>
    <col min="9473" max="9473" width="0.41796875" style="75" customWidth="1"/>
    <col min="9474" max="9476" width="1.68359375" style="75" customWidth="1"/>
    <col min="9477" max="9477" width="96" style="75" customWidth="1"/>
    <col min="9478" max="9478" width="0.41796875" style="75" customWidth="1"/>
    <col min="9479" max="9479" width="25.68359375" style="75" customWidth="1"/>
    <col min="9480" max="9480" width="9.41796875" style="75" customWidth="1"/>
    <col min="9481" max="9481" width="11.15625" style="75" customWidth="1"/>
    <col min="9482" max="9486" width="12" style="75" customWidth="1"/>
    <col min="9487" max="9487" width="11.15625" style="75" customWidth="1"/>
    <col min="9488" max="9488" width="12" style="75" customWidth="1"/>
    <col min="9489" max="9491" width="8.578125" style="75" customWidth="1"/>
    <col min="9492" max="9496" width="11.15625" style="75" customWidth="1"/>
    <col min="9497" max="9498" width="10.26171875" style="75" customWidth="1"/>
    <col min="9499" max="9499" width="11.15625" style="75" customWidth="1"/>
    <col min="9500" max="9500" width="8.578125" style="75" customWidth="1"/>
    <col min="9501" max="9501" width="10.26171875" style="75" customWidth="1"/>
    <col min="9502" max="9502" width="6.83984375" style="75" customWidth="1"/>
    <col min="9503" max="9503" width="66.83984375" style="75" customWidth="1"/>
    <col min="9504" max="9504" width="7.68359375" style="75" customWidth="1"/>
    <col min="9505" max="9509" width="8.578125" style="75" customWidth="1"/>
    <col min="9510" max="9511" width="7.68359375" style="75" customWidth="1"/>
    <col min="9512" max="9512" width="10.26171875" style="75" customWidth="1"/>
    <col min="9513" max="9513" width="7.68359375" style="75" customWidth="1"/>
    <col min="9514" max="9519" width="10.26171875" style="75" customWidth="1"/>
    <col min="9520" max="9520" width="8.578125" style="75" customWidth="1"/>
    <col min="9521" max="9521" width="11.15625" style="75" customWidth="1"/>
    <col min="9522" max="9522" width="6.83984375" style="75" customWidth="1"/>
    <col min="9523" max="9526" width="10.26171875" style="75" customWidth="1"/>
    <col min="9527" max="9529" width="6.83984375" style="75" customWidth="1"/>
    <col min="9530" max="9530" width="11.15625" style="75" customWidth="1"/>
    <col min="9531" max="9531" width="6.83984375" style="75" customWidth="1"/>
    <col min="9532" max="9536" width="10.26171875" style="75" customWidth="1"/>
    <col min="9537" max="9538" width="6.83984375" style="75" customWidth="1"/>
    <col min="9539" max="9539" width="11.15625" style="75" customWidth="1"/>
    <col min="9540" max="9540" width="7.68359375" style="75" customWidth="1"/>
    <col min="9541" max="9542" width="8.578125" style="75" customWidth="1"/>
    <col min="9543" max="9544" width="10.26171875" style="75" customWidth="1"/>
    <col min="9545" max="9547" width="8.578125" style="75" customWidth="1"/>
    <col min="9548" max="9548" width="10.26171875" style="75" customWidth="1"/>
    <col min="9549" max="9549" width="6.83984375" style="75" customWidth="1"/>
    <col min="9550" max="9553" width="10.26171875" style="75" customWidth="1"/>
    <col min="9554" max="9554" width="8.578125" style="75" customWidth="1"/>
    <col min="9555" max="9556" width="6.83984375" style="75" customWidth="1"/>
    <col min="9557" max="9557" width="10.26171875" style="75" customWidth="1"/>
    <col min="9558" max="9728" width="8" style="75"/>
    <col min="9729" max="9729" width="0.41796875" style="75" customWidth="1"/>
    <col min="9730" max="9732" width="1.68359375" style="75" customWidth="1"/>
    <col min="9733" max="9733" width="96" style="75" customWidth="1"/>
    <col min="9734" max="9734" width="0.41796875" style="75" customWidth="1"/>
    <col min="9735" max="9735" width="25.68359375" style="75" customWidth="1"/>
    <col min="9736" max="9736" width="9.41796875" style="75" customWidth="1"/>
    <col min="9737" max="9737" width="11.15625" style="75" customWidth="1"/>
    <col min="9738" max="9742" width="12" style="75" customWidth="1"/>
    <col min="9743" max="9743" width="11.15625" style="75" customWidth="1"/>
    <col min="9744" max="9744" width="12" style="75" customWidth="1"/>
    <col min="9745" max="9747" width="8.578125" style="75" customWidth="1"/>
    <col min="9748" max="9752" width="11.15625" style="75" customWidth="1"/>
    <col min="9753" max="9754" width="10.26171875" style="75" customWidth="1"/>
    <col min="9755" max="9755" width="11.15625" style="75" customWidth="1"/>
    <col min="9756" max="9756" width="8.578125" style="75" customWidth="1"/>
    <col min="9757" max="9757" width="10.26171875" style="75" customWidth="1"/>
    <col min="9758" max="9758" width="6.83984375" style="75" customWidth="1"/>
    <col min="9759" max="9759" width="66.83984375" style="75" customWidth="1"/>
    <col min="9760" max="9760" width="7.68359375" style="75" customWidth="1"/>
    <col min="9761" max="9765" width="8.578125" style="75" customWidth="1"/>
    <col min="9766" max="9767" width="7.68359375" style="75" customWidth="1"/>
    <col min="9768" max="9768" width="10.26171875" style="75" customWidth="1"/>
    <col min="9769" max="9769" width="7.68359375" style="75" customWidth="1"/>
    <col min="9770" max="9775" width="10.26171875" style="75" customWidth="1"/>
    <col min="9776" max="9776" width="8.578125" style="75" customWidth="1"/>
    <col min="9777" max="9777" width="11.15625" style="75" customWidth="1"/>
    <col min="9778" max="9778" width="6.83984375" style="75" customWidth="1"/>
    <col min="9779" max="9782" width="10.26171875" style="75" customWidth="1"/>
    <col min="9783" max="9785" width="6.83984375" style="75" customWidth="1"/>
    <col min="9786" max="9786" width="11.15625" style="75" customWidth="1"/>
    <col min="9787" max="9787" width="6.83984375" style="75" customWidth="1"/>
    <col min="9788" max="9792" width="10.26171875" style="75" customWidth="1"/>
    <col min="9793" max="9794" width="6.83984375" style="75" customWidth="1"/>
    <col min="9795" max="9795" width="11.15625" style="75" customWidth="1"/>
    <col min="9796" max="9796" width="7.68359375" style="75" customWidth="1"/>
    <col min="9797" max="9798" width="8.578125" style="75" customWidth="1"/>
    <col min="9799" max="9800" width="10.26171875" style="75" customWidth="1"/>
    <col min="9801" max="9803" width="8.578125" style="75" customWidth="1"/>
    <col min="9804" max="9804" width="10.26171875" style="75" customWidth="1"/>
    <col min="9805" max="9805" width="6.83984375" style="75" customWidth="1"/>
    <col min="9806" max="9809" width="10.26171875" style="75" customWidth="1"/>
    <col min="9810" max="9810" width="8.578125" style="75" customWidth="1"/>
    <col min="9811" max="9812" width="6.83984375" style="75" customWidth="1"/>
    <col min="9813" max="9813" width="10.26171875" style="75" customWidth="1"/>
    <col min="9814" max="9984" width="8" style="75"/>
    <col min="9985" max="9985" width="0.41796875" style="75" customWidth="1"/>
    <col min="9986" max="9988" width="1.68359375" style="75" customWidth="1"/>
    <col min="9989" max="9989" width="96" style="75" customWidth="1"/>
    <col min="9990" max="9990" width="0.41796875" style="75" customWidth="1"/>
    <col min="9991" max="9991" width="25.68359375" style="75" customWidth="1"/>
    <col min="9992" max="9992" width="9.41796875" style="75" customWidth="1"/>
    <col min="9993" max="9993" width="11.15625" style="75" customWidth="1"/>
    <col min="9994" max="9998" width="12" style="75" customWidth="1"/>
    <col min="9999" max="9999" width="11.15625" style="75" customWidth="1"/>
    <col min="10000" max="10000" width="12" style="75" customWidth="1"/>
    <col min="10001" max="10003" width="8.578125" style="75" customWidth="1"/>
    <col min="10004" max="10008" width="11.15625" style="75" customWidth="1"/>
    <col min="10009" max="10010" width="10.26171875" style="75" customWidth="1"/>
    <col min="10011" max="10011" width="11.15625" style="75" customWidth="1"/>
    <col min="10012" max="10012" width="8.578125" style="75" customWidth="1"/>
    <col min="10013" max="10013" width="10.26171875" style="75" customWidth="1"/>
    <col min="10014" max="10014" width="6.83984375" style="75" customWidth="1"/>
    <col min="10015" max="10015" width="66.83984375" style="75" customWidth="1"/>
    <col min="10016" max="10016" width="7.68359375" style="75" customWidth="1"/>
    <col min="10017" max="10021" width="8.578125" style="75" customWidth="1"/>
    <col min="10022" max="10023" width="7.68359375" style="75" customWidth="1"/>
    <col min="10024" max="10024" width="10.26171875" style="75" customWidth="1"/>
    <col min="10025" max="10025" width="7.68359375" style="75" customWidth="1"/>
    <col min="10026" max="10031" width="10.26171875" style="75" customWidth="1"/>
    <col min="10032" max="10032" width="8.578125" style="75" customWidth="1"/>
    <col min="10033" max="10033" width="11.15625" style="75" customWidth="1"/>
    <col min="10034" max="10034" width="6.83984375" style="75" customWidth="1"/>
    <col min="10035" max="10038" width="10.26171875" style="75" customWidth="1"/>
    <col min="10039" max="10041" width="6.83984375" style="75" customWidth="1"/>
    <col min="10042" max="10042" width="11.15625" style="75" customWidth="1"/>
    <col min="10043" max="10043" width="6.83984375" style="75" customWidth="1"/>
    <col min="10044" max="10048" width="10.26171875" style="75" customWidth="1"/>
    <col min="10049" max="10050" width="6.83984375" style="75" customWidth="1"/>
    <col min="10051" max="10051" width="11.15625" style="75" customWidth="1"/>
    <col min="10052" max="10052" width="7.68359375" style="75" customWidth="1"/>
    <col min="10053" max="10054" width="8.578125" style="75" customWidth="1"/>
    <col min="10055" max="10056" width="10.26171875" style="75" customWidth="1"/>
    <col min="10057" max="10059" width="8.578125" style="75" customWidth="1"/>
    <col min="10060" max="10060" width="10.26171875" style="75" customWidth="1"/>
    <col min="10061" max="10061" width="6.83984375" style="75" customWidth="1"/>
    <col min="10062" max="10065" width="10.26171875" style="75" customWidth="1"/>
    <col min="10066" max="10066" width="8.578125" style="75" customWidth="1"/>
    <col min="10067" max="10068" width="6.83984375" style="75" customWidth="1"/>
    <col min="10069" max="10069" width="10.26171875" style="75" customWidth="1"/>
    <col min="10070" max="10240" width="8" style="75"/>
    <col min="10241" max="10241" width="0.41796875" style="75" customWidth="1"/>
    <col min="10242" max="10244" width="1.68359375" style="75" customWidth="1"/>
    <col min="10245" max="10245" width="96" style="75" customWidth="1"/>
    <col min="10246" max="10246" width="0.41796875" style="75" customWidth="1"/>
    <col min="10247" max="10247" width="25.68359375" style="75" customWidth="1"/>
    <col min="10248" max="10248" width="9.41796875" style="75" customWidth="1"/>
    <col min="10249" max="10249" width="11.15625" style="75" customWidth="1"/>
    <col min="10250" max="10254" width="12" style="75" customWidth="1"/>
    <col min="10255" max="10255" width="11.15625" style="75" customWidth="1"/>
    <col min="10256" max="10256" width="12" style="75" customWidth="1"/>
    <col min="10257" max="10259" width="8.578125" style="75" customWidth="1"/>
    <col min="10260" max="10264" width="11.15625" style="75" customWidth="1"/>
    <col min="10265" max="10266" width="10.26171875" style="75" customWidth="1"/>
    <col min="10267" max="10267" width="11.15625" style="75" customWidth="1"/>
    <col min="10268" max="10268" width="8.578125" style="75" customWidth="1"/>
    <col min="10269" max="10269" width="10.26171875" style="75" customWidth="1"/>
    <col min="10270" max="10270" width="6.83984375" style="75" customWidth="1"/>
    <col min="10271" max="10271" width="66.83984375" style="75" customWidth="1"/>
    <col min="10272" max="10272" width="7.68359375" style="75" customWidth="1"/>
    <col min="10273" max="10277" width="8.578125" style="75" customWidth="1"/>
    <col min="10278" max="10279" width="7.68359375" style="75" customWidth="1"/>
    <col min="10280" max="10280" width="10.26171875" style="75" customWidth="1"/>
    <col min="10281" max="10281" width="7.68359375" style="75" customWidth="1"/>
    <col min="10282" max="10287" width="10.26171875" style="75" customWidth="1"/>
    <col min="10288" max="10288" width="8.578125" style="75" customWidth="1"/>
    <col min="10289" max="10289" width="11.15625" style="75" customWidth="1"/>
    <col min="10290" max="10290" width="6.83984375" style="75" customWidth="1"/>
    <col min="10291" max="10294" width="10.26171875" style="75" customWidth="1"/>
    <col min="10295" max="10297" width="6.83984375" style="75" customWidth="1"/>
    <col min="10298" max="10298" width="11.15625" style="75" customWidth="1"/>
    <col min="10299" max="10299" width="6.83984375" style="75" customWidth="1"/>
    <col min="10300" max="10304" width="10.26171875" style="75" customWidth="1"/>
    <col min="10305" max="10306" width="6.83984375" style="75" customWidth="1"/>
    <col min="10307" max="10307" width="11.15625" style="75" customWidth="1"/>
    <col min="10308" max="10308" width="7.68359375" style="75" customWidth="1"/>
    <col min="10309" max="10310" width="8.578125" style="75" customWidth="1"/>
    <col min="10311" max="10312" width="10.26171875" style="75" customWidth="1"/>
    <col min="10313" max="10315" width="8.578125" style="75" customWidth="1"/>
    <col min="10316" max="10316" width="10.26171875" style="75" customWidth="1"/>
    <col min="10317" max="10317" width="6.83984375" style="75" customWidth="1"/>
    <col min="10318" max="10321" width="10.26171875" style="75" customWidth="1"/>
    <col min="10322" max="10322" width="8.578125" style="75" customWidth="1"/>
    <col min="10323" max="10324" width="6.83984375" style="75" customWidth="1"/>
    <col min="10325" max="10325" width="10.26171875" style="75" customWidth="1"/>
    <col min="10326" max="10496" width="8" style="75"/>
    <col min="10497" max="10497" width="0.41796875" style="75" customWidth="1"/>
    <col min="10498" max="10500" width="1.68359375" style="75" customWidth="1"/>
    <col min="10501" max="10501" width="96" style="75" customWidth="1"/>
    <col min="10502" max="10502" width="0.41796875" style="75" customWidth="1"/>
    <col min="10503" max="10503" width="25.68359375" style="75" customWidth="1"/>
    <col min="10504" max="10504" width="9.41796875" style="75" customWidth="1"/>
    <col min="10505" max="10505" width="11.15625" style="75" customWidth="1"/>
    <col min="10506" max="10510" width="12" style="75" customWidth="1"/>
    <col min="10511" max="10511" width="11.15625" style="75" customWidth="1"/>
    <col min="10512" max="10512" width="12" style="75" customWidth="1"/>
    <col min="10513" max="10515" width="8.578125" style="75" customWidth="1"/>
    <col min="10516" max="10520" width="11.15625" style="75" customWidth="1"/>
    <col min="10521" max="10522" width="10.26171875" style="75" customWidth="1"/>
    <col min="10523" max="10523" width="11.15625" style="75" customWidth="1"/>
    <col min="10524" max="10524" width="8.578125" style="75" customWidth="1"/>
    <col min="10525" max="10525" width="10.26171875" style="75" customWidth="1"/>
    <col min="10526" max="10526" width="6.83984375" style="75" customWidth="1"/>
    <col min="10527" max="10527" width="66.83984375" style="75" customWidth="1"/>
    <col min="10528" max="10528" width="7.68359375" style="75" customWidth="1"/>
    <col min="10529" max="10533" width="8.578125" style="75" customWidth="1"/>
    <col min="10534" max="10535" width="7.68359375" style="75" customWidth="1"/>
    <col min="10536" max="10536" width="10.26171875" style="75" customWidth="1"/>
    <col min="10537" max="10537" width="7.68359375" style="75" customWidth="1"/>
    <col min="10538" max="10543" width="10.26171875" style="75" customWidth="1"/>
    <col min="10544" max="10544" width="8.578125" style="75" customWidth="1"/>
    <col min="10545" max="10545" width="11.15625" style="75" customWidth="1"/>
    <col min="10546" max="10546" width="6.83984375" style="75" customWidth="1"/>
    <col min="10547" max="10550" width="10.26171875" style="75" customWidth="1"/>
    <col min="10551" max="10553" width="6.83984375" style="75" customWidth="1"/>
    <col min="10554" max="10554" width="11.15625" style="75" customWidth="1"/>
    <col min="10555" max="10555" width="6.83984375" style="75" customWidth="1"/>
    <col min="10556" max="10560" width="10.26171875" style="75" customWidth="1"/>
    <col min="10561" max="10562" width="6.83984375" style="75" customWidth="1"/>
    <col min="10563" max="10563" width="11.15625" style="75" customWidth="1"/>
    <col min="10564" max="10564" width="7.68359375" style="75" customWidth="1"/>
    <col min="10565" max="10566" width="8.578125" style="75" customWidth="1"/>
    <col min="10567" max="10568" width="10.26171875" style="75" customWidth="1"/>
    <col min="10569" max="10571" width="8.578125" style="75" customWidth="1"/>
    <col min="10572" max="10572" width="10.26171875" style="75" customWidth="1"/>
    <col min="10573" max="10573" width="6.83984375" style="75" customWidth="1"/>
    <col min="10574" max="10577" width="10.26171875" style="75" customWidth="1"/>
    <col min="10578" max="10578" width="8.578125" style="75" customWidth="1"/>
    <col min="10579" max="10580" width="6.83984375" style="75" customWidth="1"/>
    <col min="10581" max="10581" width="10.26171875" style="75" customWidth="1"/>
    <col min="10582" max="10752" width="8" style="75"/>
    <col min="10753" max="10753" width="0.41796875" style="75" customWidth="1"/>
    <col min="10754" max="10756" width="1.68359375" style="75" customWidth="1"/>
    <col min="10757" max="10757" width="96" style="75" customWidth="1"/>
    <col min="10758" max="10758" width="0.41796875" style="75" customWidth="1"/>
    <col min="10759" max="10759" width="25.68359375" style="75" customWidth="1"/>
    <col min="10760" max="10760" width="9.41796875" style="75" customWidth="1"/>
    <col min="10761" max="10761" width="11.15625" style="75" customWidth="1"/>
    <col min="10762" max="10766" width="12" style="75" customWidth="1"/>
    <col min="10767" max="10767" width="11.15625" style="75" customWidth="1"/>
    <col min="10768" max="10768" width="12" style="75" customWidth="1"/>
    <col min="10769" max="10771" width="8.578125" style="75" customWidth="1"/>
    <col min="10772" max="10776" width="11.15625" style="75" customWidth="1"/>
    <col min="10777" max="10778" width="10.26171875" style="75" customWidth="1"/>
    <col min="10779" max="10779" width="11.15625" style="75" customWidth="1"/>
    <col min="10780" max="10780" width="8.578125" style="75" customWidth="1"/>
    <col min="10781" max="10781" width="10.26171875" style="75" customWidth="1"/>
    <col min="10782" max="10782" width="6.83984375" style="75" customWidth="1"/>
    <col min="10783" max="10783" width="66.83984375" style="75" customWidth="1"/>
    <col min="10784" max="10784" width="7.68359375" style="75" customWidth="1"/>
    <col min="10785" max="10789" width="8.578125" style="75" customWidth="1"/>
    <col min="10790" max="10791" width="7.68359375" style="75" customWidth="1"/>
    <col min="10792" max="10792" width="10.26171875" style="75" customWidth="1"/>
    <col min="10793" max="10793" width="7.68359375" style="75" customWidth="1"/>
    <col min="10794" max="10799" width="10.26171875" style="75" customWidth="1"/>
    <col min="10800" max="10800" width="8.578125" style="75" customWidth="1"/>
    <col min="10801" max="10801" width="11.15625" style="75" customWidth="1"/>
    <col min="10802" max="10802" width="6.83984375" style="75" customWidth="1"/>
    <col min="10803" max="10806" width="10.26171875" style="75" customWidth="1"/>
    <col min="10807" max="10809" width="6.83984375" style="75" customWidth="1"/>
    <col min="10810" max="10810" width="11.15625" style="75" customWidth="1"/>
    <col min="10811" max="10811" width="6.83984375" style="75" customWidth="1"/>
    <col min="10812" max="10816" width="10.26171875" style="75" customWidth="1"/>
    <col min="10817" max="10818" width="6.83984375" style="75" customWidth="1"/>
    <col min="10819" max="10819" width="11.15625" style="75" customWidth="1"/>
    <col min="10820" max="10820" width="7.68359375" style="75" customWidth="1"/>
    <col min="10821" max="10822" width="8.578125" style="75" customWidth="1"/>
    <col min="10823" max="10824" width="10.26171875" style="75" customWidth="1"/>
    <col min="10825" max="10827" width="8.578125" style="75" customWidth="1"/>
    <col min="10828" max="10828" width="10.26171875" style="75" customWidth="1"/>
    <col min="10829" max="10829" width="6.83984375" style="75" customWidth="1"/>
    <col min="10830" max="10833" width="10.26171875" style="75" customWidth="1"/>
    <col min="10834" max="10834" width="8.578125" style="75" customWidth="1"/>
    <col min="10835" max="10836" width="6.83984375" style="75" customWidth="1"/>
    <col min="10837" max="10837" width="10.26171875" style="75" customWidth="1"/>
    <col min="10838" max="11008" width="8" style="75"/>
    <col min="11009" max="11009" width="0.41796875" style="75" customWidth="1"/>
    <col min="11010" max="11012" width="1.68359375" style="75" customWidth="1"/>
    <col min="11013" max="11013" width="96" style="75" customWidth="1"/>
    <col min="11014" max="11014" width="0.41796875" style="75" customWidth="1"/>
    <col min="11015" max="11015" width="25.68359375" style="75" customWidth="1"/>
    <col min="11016" max="11016" width="9.41796875" style="75" customWidth="1"/>
    <col min="11017" max="11017" width="11.15625" style="75" customWidth="1"/>
    <col min="11018" max="11022" width="12" style="75" customWidth="1"/>
    <col min="11023" max="11023" width="11.15625" style="75" customWidth="1"/>
    <col min="11024" max="11024" width="12" style="75" customWidth="1"/>
    <col min="11025" max="11027" width="8.578125" style="75" customWidth="1"/>
    <col min="11028" max="11032" width="11.15625" style="75" customWidth="1"/>
    <col min="11033" max="11034" width="10.26171875" style="75" customWidth="1"/>
    <col min="11035" max="11035" width="11.15625" style="75" customWidth="1"/>
    <col min="11036" max="11036" width="8.578125" style="75" customWidth="1"/>
    <col min="11037" max="11037" width="10.26171875" style="75" customWidth="1"/>
    <col min="11038" max="11038" width="6.83984375" style="75" customWidth="1"/>
    <col min="11039" max="11039" width="66.83984375" style="75" customWidth="1"/>
    <col min="11040" max="11040" width="7.68359375" style="75" customWidth="1"/>
    <col min="11041" max="11045" width="8.578125" style="75" customWidth="1"/>
    <col min="11046" max="11047" width="7.68359375" style="75" customWidth="1"/>
    <col min="11048" max="11048" width="10.26171875" style="75" customWidth="1"/>
    <col min="11049" max="11049" width="7.68359375" style="75" customWidth="1"/>
    <col min="11050" max="11055" width="10.26171875" style="75" customWidth="1"/>
    <col min="11056" max="11056" width="8.578125" style="75" customWidth="1"/>
    <col min="11057" max="11057" width="11.15625" style="75" customWidth="1"/>
    <col min="11058" max="11058" width="6.83984375" style="75" customWidth="1"/>
    <col min="11059" max="11062" width="10.26171875" style="75" customWidth="1"/>
    <col min="11063" max="11065" width="6.83984375" style="75" customWidth="1"/>
    <col min="11066" max="11066" width="11.15625" style="75" customWidth="1"/>
    <col min="11067" max="11067" width="6.83984375" style="75" customWidth="1"/>
    <col min="11068" max="11072" width="10.26171875" style="75" customWidth="1"/>
    <col min="11073" max="11074" width="6.83984375" style="75" customWidth="1"/>
    <col min="11075" max="11075" width="11.15625" style="75" customWidth="1"/>
    <col min="11076" max="11076" width="7.68359375" style="75" customWidth="1"/>
    <col min="11077" max="11078" width="8.578125" style="75" customWidth="1"/>
    <col min="11079" max="11080" width="10.26171875" style="75" customWidth="1"/>
    <col min="11081" max="11083" width="8.578125" style="75" customWidth="1"/>
    <col min="11084" max="11084" width="10.26171875" style="75" customWidth="1"/>
    <col min="11085" max="11085" width="6.83984375" style="75" customWidth="1"/>
    <col min="11086" max="11089" width="10.26171875" style="75" customWidth="1"/>
    <col min="11090" max="11090" width="8.578125" style="75" customWidth="1"/>
    <col min="11091" max="11092" width="6.83984375" style="75" customWidth="1"/>
    <col min="11093" max="11093" width="10.26171875" style="75" customWidth="1"/>
    <col min="11094" max="11264" width="8" style="75"/>
    <col min="11265" max="11265" width="0.41796875" style="75" customWidth="1"/>
    <col min="11266" max="11268" width="1.68359375" style="75" customWidth="1"/>
    <col min="11269" max="11269" width="96" style="75" customWidth="1"/>
    <col min="11270" max="11270" width="0.41796875" style="75" customWidth="1"/>
    <col min="11271" max="11271" width="25.68359375" style="75" customWidth="1"/>
    <col min="11272" max="11272" width="9.41796875" style="75" customWidth="1"/>
    <col min="11273" max="11273" width="11.15625" style="75" customWidth="1"/>
    <col min="11274" max="11278" width="12" style="75" customWidth="1"/>
    <col min="11279" max="11279" width="11.15625" style="75" customWidth="1"/>
    <col min="11280" max="11280" width="12" style="75" customWidth="1"/>
    <col min="11281" max="11283" width="8.578125" style="75" customWidth="1"/>
    <col min="11284" max="11288" width="11.15625" style="75" customWidth="1"/>
    <col min="11289" max="11290" width="10.26171875" style="75" customWidth="1"/>
    <col min="11291" max="11291" width="11.15625" style="75" customWidth="1"/>
    <col min="11292" max="11292" width="8.578125" style="75" customWidth="1"/>
    <col min="11293" max="11293" width="10.26171875" style="75" customWidth="1"/>
    <col min="11294" max="11294" width="6.83984375" style="75" customWidth="1"/>
    <col min="11295" max="11295" width="66.83984375" style="75" customWidth="1"/>
    <col min="11296" max="11296" width="7.68359375" style="75" customWidth="1"/>
    <col min="11297" max="11301" width="8.578125" style="75" customWidth="1"/>
    <col min="11302" max="11303" width="7.68359375" style="75" customWidth="1"/>
    <col min="11304" max="11304" width="10.26171875" style="75" customWidth="1"/>
    <col min="11305" max="11305" width="7.68359375" style="75" customWidth="1"/>
    <col min="11306" max="11311" width="10.26171875" style="75" customWidth="1"/>
    <col min="11312" max="11312" width="8.578125" style="75" customWidth="1"/>
    <col min="11313" max="11313" width="11.15625" style="75" customWidth="1"/>
    <col min="11314" max="11314" width="6.83984375" style="75" customWidth="1"/>
    <col min="11315" max="11318" width="10.26171875" style="75" customWidth="1"/>
    <col min="11319" max="11321" width="6.83984375" style="75" customWidth="1"/>
    <col min="11322" max="11322" width="11.15625" style="75" customWidth="1"/>
    <col min="11323" max="11323" width="6.83984375" style="75" customWidth="1"/>
    <col min="11324" max="11328" width="10.26171875" style="75" customWidth="1"/>
    <col min="11329" max="11330" width="6.83984375" style="75" customWidth="1"/>
    <col min="11331" max="11331" width="11.15625" style="75" customWidth="1"/>
    <col min="11332" max="11332" width="7.68359375" style="75" customWidth="1"/>
    <col min="11333" max="11334" width="8.578125" style="75" customWidth="1"/>
    <col min="11335" max="11336" width="10.26171875" style="75" customWidth="1"/>
    <col min="11337" max="11339" width="8.578125" style="75" customWidth="1"/>
    <col min="11340" max="11340" width="10.26171875" style="75" customWidth="1"/>
    <col min="11341" max="11341" width="6.83984375" style="75" customWidth="1"/>
    <col min="11342" max="11345" width="10.26171875" style="75" customWidth="1"/>
    <col min="11346" max="11346" width="8.578125" style="75" customWidth="1"/>
    <col min="11347" max="11348" width="6.83984375" style="75" customWidth="1"/>
    <col min="11349" max="11349" width="10.26171875" style="75" customWidth="1"/>
    <col min="11350" max="11520" width="8" style="75"/>
    <col min="11521" max="11521" width="0.41796875" style="75" customWidth="1"/>
    <col min="11522" max="11524" width="1.68359375" style="75" customWidth="1"/>
    <col min="11525" max="11525" width="96" style="75" customWidth="1"/>
    <col min="11526" max="11526" width="0.41796875" style="75" customWidth="1"/>
    <col min="11527" max="11527" width="25.68359375" style="75" customWidth="1"/>
    <col min="11528" max="11528" width="9.41796875" style="75" customWidth="1"/>
    <col min="11529" max="11529" width="11.15625" style="75" customWidth="1"/>
    <col min="11530" max="11534" width="12" style="75" customWidth="1"/>
    <col min="11535" max="11535" width="11.15625" style="75" customWidth="1"/>
    <col min="11536" max="11536" width="12" style="75" customWidth="1"/>
    <col min="11537" max="11539" width="8.578125" style="75" customWidth="1"/>
    <col min="11540" max="11544" width="11.15625" style="75" customWidth="1"/>
    <col min="11545" max="11546" width="10.26171875" style="75" customWidth="1"/>
    <col min="11547" max="11547" width="11.15625" style="75" customWidth="1"/>
    <col min="11548" max="11548" width="8.578125" style="75" customWidth="1"/>
    <col min="11549" max="11549" width="10.26171875" style="75" customWidth="1"/>
    <col min="11550" max="11550" width="6.83984375" style="75" customWidth="1"/>
    <col min="11551" max="11551" width="66.83984375" style="75" customWidth="1"/>
    <col min="11552" max="11552" width="7.68359375" style="75" customWidth="1"/>
    <col min="11553" max="11557" width="8.578125" style="75" customWidth="1"/>
    <col min="11558" max="11559" width="7.68359375" style="75" customWidth="1"/>
    <col min="11560" max="11560" width="10.26171875" style="75" customWidth="1"/>
    <col min="11561" max="11561" width="7.68359375" style="75" customWidth="1"/>
    <col min="11562" max="11567" width="10.26171875" style="75" customWidth="1"/>
    <col min="11568" max="11568" width="8.578125" style="75" customWidth="1"/>
    <col min="11569" max="11569" width="11.15625" style="75" customWidth="1"/>
    <col min="11570" max="11570" width="6.83984375" style="75" customWidth="1"/>
    <col min="11571" max="11574" width="10.26171875" style="75" customWidth="1"/>
    <col min="11575" max="11577" width="6.83984375" style="75" customWidth="1"/>
    <col min="11578" max="11578" width="11.15625" style="75" customWidth="1"/>
    <col min="11579" max="11579" width="6.83984375" style="75" customWidth="1"/>
    <col min="11580" max="11584" width="10.26171875" style="75" customWidth="1"/>
    <col min="11585" max="11586" width="6.83984375" style="75" customWidth="1"/>
    <col min="11587" max="11587" width="11.15625" style="75" customWidth="1"/>
    <col min="11588" max="11588" width="7.68359375" style="75" customWidth="1"/>
    <col min="11589" max="11590" width="8.578125" style="75" customWidth="1"/>
    <col min="11591" max="11592" width="10.26171875" style="75" customWidth="1"/>
    <col min="11593" max="11595" width="8.578125" style="75" customWidth="1"/>
    <col min="11596" max="11596" width="10.26171875" style="75" customWidth="1"/>
    <col min="11597" max="11597" width="6.83984375" style="75" customWidth="1"/>
    <col min="11598" max="11601" width="10.26171875" style="75" customWidth="1"/>
    <col min="11602" max="11602" width="8.578125" style="75" customWidth="1"/>
    <col min="11603" max="11604" width="6.83984375" style="75" customWidth="1"/>
    <col min="11605" max="11605" width="10.26171875" style="75" customWidth="1"/>
    <col min="11606" max="11776" width="8" style="75"/>
    <col min="11777" max="11777" width="0.41796875" style="75" customWidth="1"/>
    <col min="11778" max="11780" width="1.68359375" style="75" customWidth="1"/>
    <col min="11781" max="11781" width="96" style="75" customWidth="1"/>
    <col min="11782" max="11782" width="0.41796875" style="75" customWidth="1"/>
    <col min="11783" max="11783" width="25.68359375" style="75" customWidth="1"/>
    <col min="11784" max="11784" width="9.41796875" style="75" customWidth="1"/>
    <col min="11785" max="11785" width="11.15625" style="75" customWidth="1"/>
    <col min="11786" max="11790" width="12" style="75" customWidth="1"/>
    <col min="11791" max="11791" width="11.15625" style="75" customWidth="1"/>
    <col min="11792" max="11792" width="12" style="75" customWidth="1"/>
    <col min="11793" max="11795" width="8.578125" style="75" customWidth="1"/>
    <col min="11796" max="11800" width="11.15625" style="75" customWidth="1"/>
    <col min="11801" max="11802" width="10.26171875" style="75" customWidth="1"/>
    <col min="11803" max="11803" width="11.15625" style="75" customWidth="1"/>
    <col min="11804" max="11804" width="8.578125" style="75" customWidth="1"/>
    <col min="11805" max="11805" width="10.26171875" style="75" customWidth="1"/>
    <col min="11806" max="11806" width="6.83984375" style="75" customWidth="1"/>
    <col min="11807" max="11807" width="66.83984375" style="75" customWidth="1"/>
    <col min="11808" max="11808" width="7.68359375" style="75" customWidth="1"/>
    <col min="11809" max="11813" width="8.578125" style="75" customWidth="1"/>
    <col min="11814" max="11815" width="7.68359375" style="75" customWidth="1"/>
    <col min="11816" max="11816" width="10.26171875" style="75" customWidth="1"/>
    <col min="11817" max="11817" width="7.68359375" style="75" customWidth="1"/>
    <col min="11818" max="11823" width="10.26171875" style="75" customWidth="1"/>
    <col min="11824" max="11824" width="8.578125" style="75" customWidth="1"/>
    <col min="11825" max="11825" width="11.15625" style="75" customWidth="1"/>
    <col min="11826" max="11826" width="6.83984375" style="75" customWidth="1"/>
    <col min="11827" max="11830" width="10.26171875" style="75" customWidth="1"/>
    <col min="11831" max="11833" width="6.83984375" style="75" customWidth="1"/>
    <col min="11834" max="11834" width="11.15625" style="75" customWidth="1"/>
    <col min="11835" max="11835" width="6.83984375" style="75" customWidth="1"/>
    <col min="11836" max="11840" width="10.26171875" style="75" customWidth="1"/>
    <col min="11841" max="11842" width="6.83984375" style="75" customWidth="1"/>
    <col min="11843" max="11843" width="11.15625" style="75" customWidth="1"/>
    <col min="11844" max="11844" width="7.68359375" style="75" customWidth="1"/>
    <col min="11845" max="11846" width="8.578125" style="75" customWidth="1"/>
    <col min="11847" max="11848" width="10.26171875" style="75" customWidth="1"/>
    <col min="11849" max="11851" width="8.578125" style="75" customWidth="1"/>
    <col min="11852" max="11852" width="10.26171875" style="75" customWidth="1"/>
    <col min="11853" max="11853" width="6.83984375" style="75" customWidth="1"/>
    <col min="11854" max="11857" width="10.26171875" style="75" customWidth="1"/>
    <col min="11858" max="11858" width="8.578125" style="75" customWidth="1"/>
    <col min="11859" max="11860" width="6.83984375" style="75" customWidth="1"/>
    <col min="11861" max="11861" width="10.26171875" style="75" customWidth="1"/>
    <col min="11862" max="12032" width="8" style="75"/>
    <col min="12033" max="12033" width="0.41796875" style="75" customWidth="1"/>
    <col min="12034" max="12036" width="1.68359375" style="75" customWidth="1"/>
    <col min="12037" max="12037" width="96" style="75" customWidth="1"/>
    <col min="12038" max="12038" width="0.41796875" style="75" customWidth="1"/>
    <col min="12039" max="12039" width="25.68359375" style="75" customWidth="1"/>
    <col min="12040" max="12040" width="9.41796875" style="75" customWidth="1"/>
    <col min="12041" max="12041" width="11.15625" style="75" customWidth="1"/>
    <col min="12042" max="12046" width="12" style="75" customWidth="1"/>
    <col min="12047" max="12047" width="11.15625" style="75" customWidth="1"/>
    <col min="12048" max="12048" width="12" style="75" customWidth="1"/>
    <col min="12049" max="12051" width="8.578125" style="75" customWidth="1"/>
    <col min="12052" max="12056" width="11.15625" style="75" customWidth="1"/>
    <col min="12057" max="12058" width="10.26171875" style="75" customWidth="1"/>
    <col min="12059" max="12059" width="11.15625" style="75" customWidth="1"/>
    <col min="12060" max="12060" width="8.578125" style="75" customWidth="1"/>
    <col min="12061" max="12061" width="10.26171875" style="75" customWidth="1"/>
    <col min="12062" max="12062" width="6.83984375" style="75" customWidth="1"/>
    <col min="12063" max="12063" width="66.83984375" style="75" customWidth="1"/>
    <col min="12064" max="12064" width="7.68359375" style="75" customWidth="1"/>
    <col min="12065" max="12069" width="8.578125" style="75" customWidth="1"/>
    <col min="12070" max="12071" width="7.68359375" style="75" customWidth="1"/>
    <col min="12072" max="12072" width="10.26171875" style="75" customWidth="1"/>
    <col min="12073" max="12073" width="7.68359375" style="75" customWidth="1"/>
    <col min="12074" max="12079" width="10.26171875" style="75" customWidth="1"/>
    <col min="12080" max="12080" width="8.578125" style="75" customWidth="1"/>
    <col min="12081" max="12081" width="11.15625" style="75" customWidth="1"/>
    <col min="12082" max="12082" width="6.83984375" style="75" customWidth="1"/>
    <col min="12083" max="12086" width="10.26171875" style="75" customWidth="1"/>
    <col min="12087" max="12089" width="6.83984375" style="75" customWidth="1"/>
    <col min="12090" max="12090" width="11.15625" style="75" customWidth="1"/>
    <col min="12091" max="12091" width="6.83984375" style="75" customWidth="1"/>
    <col min="12092" max="12096" width="10.26171875" style="75" customWidth="1"/>
    <col min="12097" max="12098" width="6.83984375" style="75" customWidth="1"/>
    <col min="12099" max="12099" width="11.15625" style="75" customWidth="1"/>
    <col min="12100" max="12100" width="7.68359375" style="75" customWidth="1"/>
    <col min="12101" max="12102" width="8.578125" style="75" customWidth="1"/>
    <col min="12103" max="12104" width="10.26171875" style="75" customWidth="1"/>
    <col min="12105" max="12107" width="8.578125" style="75" customWidth="1"/>
    <col min="12108" max="12108" width="10.26171875" style="75" customWidth="1"/>
    <col min="12109" max="12109" width="6.83984375" style="75" customWidth="1"/>
    <col min="12110" max="12113" width="10.26171875" style="75" customWidth="1"/>
    <col min="12114" max="12114" width="8.578125" style="75" customWidth="1"/>
    <col min="12115" max="12116" width="6.83984375" style="75" customWidth="1"/>
    <col min="12117" max="12117" width="10.26171875" style="75" customWidth="1"/>
    <col min="12118" max="12288" width="8" style="75"/>
    <col min="12289" max="12289" width="0.41796875" style="75" customWidth="1"/>
    <col min="12290" max="12292" width="1.68359375" style="75" customWidth="1"/>
    <col min="12293" max="12293" width="96" style="75" customWidth="1"/>
    <col min="12294" max="12294" width="0.41796875" style="75" customWidth="1"/>
    <col min="12295" max="12295" width="25.68359375" style="75" customWidth="1"/>
    <col min="12296" max="12296" width="9.41796875" style="75" customWidth="1"/>
    <col min="12297" max="12297" width="11.15625" style="75" customWidth="1"/>
    <col min="12298" max="12302" width="12" style="75" customWidth="1"/>
    <col min="12303" max="12303" width="11.15625" style="75" customWidth="1"/>
    <col min="12304" max="12304" width="12" style="75" customWidth="1"/>
    <col min="12305" max="12307" width="8.578125" style="75" customWidth="1"/>
    <col min="12308" max="12312" width="11.15625" style="75" customWidth="1"/>
    <col min="12313" max="12314" width="10.26171875" style="75" customWidth="1"/>
    <col min="12315" max="12315" width="11.15625" style="75" customWidth="1"/>
    <col min="12316" max="12316" width="8.578125" style="75" customWidth="1"/>
    <col min="12317" max="12317" width="10.26171875" style="75" customWidth="1"/>
    <col min="12318" max="12318" width="6.83984375" style="75" customWidth="1"/>
    <col min="12319" max="12319" width="66.83984375" style="75" customWidth="1"/>
    <col min="12320" max="12320" width="7.68359375" style="75" customWidth="1"/>
    <col min="12321" max="12325" width="8.578125" style="75" customWidth="1"/>
    <col min="12326" max="12327" width="7.68359375" style="75" customWidth="1"/>
    <col min="12328" max="12328" width="10.26171875" style="75" customWidth="1"/>
    <col min="12329" max="12329" width="7.68359375" style="75" customWidth="1"/>
    <col min="12330" max="12335" width="10.26171875" style="75" customWidth="1"/>
    <col min="12336" max="12336" width="8.578125" style="75" customWidth="1"/>
    <col min="12337" max="12337" width="11.15625" style="75" customWidth="1"/>
    <col min="12338" max="12338" width="6.83984375" style="75" customWidth="1"/>
    <col min="12339" max="12342" width="10.26171875" style="75" customWidth="1"/>
    <col min="12343" max="12345" width="6.83984375" style="75" customWidth="1"/>
    <col min="12346" max="12346" width="11.15625" style="75" customWidth="1"/>
    <col min="12347" max="12347" width="6.83984375" style="75" customWidth="1"/>
    <col min="12348" max="12352" width="10.26171875" style="75" customWidth="1"/>
    <col min="12353" max="12354" width="6.83984375" style="75" customWidth="1"/>
    <col min="12355" max="12355" width="11.15625" style="75" customWidth="1"/>
    <col min="12356" max="12356" width="7.68359375" style="75" customWidth="1"/>
    <col min="12357" max="12358" width="8.578125" style="75" customWidth="1"/>
    <col min="12359" max="12360" width="10.26171875" style="75" customWidth="1"/>
    <col min="12361" max="12363" width="8.578125" style="75" customWidth="1"/>
    <col min="12364" max="12364" width="10.26171875" style="75" customWidth="1"/>
    <col min="12365" max="12365" width="6.83984375" style="75" customWidth="1"/>
    <col min="12366" max="12369" width="10.26171875" style="75" customWidth="1"/>
    <col min="12370" max="12370" width="8.578125" style="75" customWidth="1"/>
    <col min="12371" max="12372" width="6.83984375" style="75" customWidth="1"/>
    <col min="12373" max="12373" width="10.26171875" style="75" customWidth="1"/>
    <col min="12374" max="12544" width="8" style="75"/>
    <col min="12545" max="12545" width="0.41796875" style="75" customWidth="1"/>
    <col min="12546" max="12548" width="1.68359375" style="75" customWidth="1"/>
    <col min="12549" max="12549" width="96" style="75" customWidth="1"/>
    <col min="12550" max="12550" width="0.41796875" style="75" customWidth="1"/>
    <col min="12551" max="12551" width="25.68359375" style="75" customWidth="1"/>
    <col min="12552" max="12552" width="9.41796875" style="75" customWidth="1"/>
    <col min="12553" max="12553" width="11.15625" style="75" customWidth="1"/>
    <col min="12554" max="12558" width="12" style="75" customWidth="1"/>
    <col min="12559" max="12559" width="11.15625" style="75" customWidth="1"/>
    <col min="12560" max="12560" width="12" style="75" customWidth="1"/>
    <col min="12561" max="12563" width="8.578125" style="75" customWidth="1"/>
    <col min="12564" max="12568" width="11.15625" style="75" customWidth="1"/>
    <col min="12569" max="12570" width="10.26171875" style="75" customWidth="1"/>
    <col min="12571" max="12571" width="11.15625" style="75" customWidth="1"/>
    <col min="12572" max="12572" width="8.578125" style="75" customWidth="1"/>
    <col min="12573" max="12573" width="10.26171875" style="75" customWidth="1"/>
    <col min="12574" max="12574" width="6.83984375" style="75" customWidth="1"/>
    <col min="12575" max="12575" width="66.83984375" style="75" customWidth="1"/>
    <col min="12576" max="12576" width="7.68359375" style="75" customWidth="1"/>
    <col min="12577" max="12581" width="8.578125" style="75" customWidth="1"/>
    <col min="12582" max="12583" width="7.68359375" style="75" customWidth="1"/>
    <col min="12584" max="12584" width="10.26171875" style="75" customWidth="1"/>
    <col min="12585" max="12585" width="7.68359375" style="75" customWidth="1"/>
    <col min="12586" max="12591" width="10.26171875" style="75" customWidth="1"/>
    <col min="12592" max="12592" width="8.578125" style="75" customWidth="1"/>
    <col min="12593" max="12593" width="11.15625" style="75" customWidth="1"/>
    <col min="12594" max="12594" width="6.83984375" style="75" customWidth="1"/>
    <col min="12595" max="12598" width="10.26171875" style="75" customWidth="1"/>
    <col min="12599" max="12601" width="6.83984375" style="75" customWidth="1"/>
    <col min="12602" max="12602" width="11.15625" style="75" customWidth="1"/>
    <col min="12603" max="12603" width="6.83984375" style="75" customWidth="1"/>
    <col min="12604" max="12608" width="10.26171875" style="75" customWidth="1"/>
    <col min="12609" max="12610" width="6.83984375" style="75" customWidth="1"/>
    <col min="12611" max="12611" width="11.15625" style="75" customWidth="1"/>
    <col min="12612" max="12612" width="7.68359375" style="75" customWidth="1"/>
    <col min="12613" max="12614" width="8.578125" style="75" customWidth="1"/>
    <col min="12615" max="12616" width="10.26171875" style="75" customWidth="1"/>
    <col min="12617" max="12619" width="8.578125" style="75" customWidth="1"/>
    <col min="12620" max="12620" width="10.26171875" style="75" customWidth="1"/>
    <col min="12621" max="12621" width="6.83984375" style="75" customWidth="1"/>
    <col min="12622" max="12625" width="10.26171875" style="75" customWidth="1"/>
    <col min="12626" max="12626" width="8.578125" style="75" customWidth="1"/>
    <col min="12627" max="12628" width="6.83984375" style="75" customWidth="1"/>
    <col min="12629" max="12629" width="10.26171875" style="75" customWidth="1"/>
    <col min="12630" max="12800" width="8" style="75"/>
    <col min="12801" max="12801" width="0.41796875" style="75" customWidth="1"/>
    <col min="12802" max="12804" width="1.68359375" style="75" customWidth="1"/>
    <col min="12805" max="12805" width="96" style="75" customWidth="1"/>
    <col min="12806" max="12806" width="0.41796875" style="75" customWidth="1"/>
    <col min="12807" max="12807" width="25.68359375" style="75" customWidth="1"/>
    <col min="12808" max="12808" width="9.41796875" style="75" customWidth="1"/>
    <col min="12809" max="12809" width="11.15625" style="75" customWidth="1"/>
    <col min="12810" max="12814" width="12" style="75" customWidth="1"/>
    <col min="12815" max="12815" width="11.15625" style="75" customWidth="1"/>
    <col min="12816" max="12816" width="12" style="75" customWidth="1"/>
    <col min="12817" max="12819" width="8.578125" style="75" customWidth="1"/>
    <col min="12820" max="12824" width="11.15625" style="75" customWidth="1"/>
    <col min="12825" max="12826" width="10.26171875" style="75" customWidth="1"/>
    <col min="12827" max="12827" width="11.15625" style="75" customWidth="1"/>
    <col min="12828" max="12828" width="8.578125" style="75" customWidth="1"/>
    <col min="12829" max="12829" width="10.26171875" style="75" customWidth="1"/>
    <col min="12830" max="12830" width="6.83984375" style="75" customWidth="1"/>
    <col min="12831" max="12831" width="66.83984375" style="75" customWidth="1"/>
    <col min="12832" max="12832" width="7.68359375" style="75" customWidth="1"/>
    <col min="12833" max="12837" width="8.578125" style="75" customWidth="1"/>
    <col min="12838" max="12839" width="7.68359375" style="75" customWidth="1"/>
    <col min="12840" max="12840" width="10.26171875" style="75" customWidth="1"/>
    <col min="12841" max="12841" width="7.68359375" style="75" customWidth="1"/>
    <col min="12842" max="12847" width="10.26171875" style="75" customWidth="1"/>
    <col min="12848" max="12848" width="8.578125" style="75" customWidth="1"/>
    <col min="12849" max="12849" width="11.15625" style="75" customWidth="1"/>
    <col min="12850" max="12850" width="6.83984375" style="75" customWidth="1"/>
    <col min="12851" max="12854" width="10.26171875" style="75" customWidth="1"/>
    <col min="12855" max="12857" width="6.83984375" style="75" customWidth="1"/>
    <col min="12858" max="12858" width="11.15625" style="75" customWidth="1"/>
    <col min="12859" max="12859" width="6.83984375" style="75" customWidth="1"/>
    <col min="12860" max="12864" width="10.26171875" style="75" customWidth="1"/>
    <col min="12865" max="12866" width="6.83984375" style="75" customWidth="1"/>
    <col min="12867" max="12867" width="11.15625" style="75" customWidth="1"/>
    <col min="12868" max="12868" width="7.68359375" style="75" customWidth="1"/>
    <col min="12869" max="12870" width="8.578125" style="75" customWidth="1"/>
    <col min="12871" max="12872" width="10.26171875" style="75" customWidth="1"/>
    <col min="12873" max="12875" width="8.578125" style="75" customWidth="1"/>
    <col min="12876" max="12876" width="10.26171875" style="75" customWidth="1"/>
    <col min="12877" max="12877" width="6.83984375" style="75" customWidth="1"/>
    <col min="12878" max="12881" width="10.26171875" style="75" customWidth="1"/>
    <col min="12882" max="12882" width="8.578125" style="75" customWidth="1"/>
    <col min="12883" max="12884" width="6.83984375" style="75" customWidth="1"/>
    <col min="12885" max="12885" width="10.26171875" style="75" customWidth="1"/>
    <col min="12886" max="13056" width="8" style="75"/>
    <col min="13057" max="13057" width="0.41796875" style="75" customWidth="1"/>
    <col min="13058" max="13060" width="1.68359375" style="75" customWidth="1"/>
    <col min="13061" max="13061" width="96" style="75" customWidth="1"/>
    <col min="13062" max="13062" width="0.41796875" style="75" customWidth="1"/>
    <col min="13063" max="13063" width="25.68359375" style="75" customWidth="1"/>
    <col min="13064" max="13064" width="9.41796875" style="75" customWidth="1"/>
    <col min="13065" max="13065" width="11.15625" style="75" customWidth="1"/>
    <col min="13066" max="13070" width="12" style="75" customWidth="1"/>
    <col min="13071" max="13071" width="11.15625" style="75" customWidth="1"/>
    <col min="13072" max="13072" width="12" style="75" customWidth="1"/>
    <col min="13073" max="13075" width="8.578125" style="75" customWidth="1"/>
    <col min="13076" max="13080" width="11.15625" style="75" customWidth="1"/>
    <col min="13081" max="13082" width="10.26171875" style="75" customWidth="1"/>
    <col min="13083" max="13083" width="11.15625" style="75" customWidth="1"/>
    <col min="13084" max="13084" width="8.578125" style="75" customWidth="1"/>
    <col min="13085" max="13085" width="10.26171875" style="75" customWidth="1"/>
    <col min="13086" max="13086" width="6.83984375" style="75" customWidth="1"/>
    <col min="13087" max="13087" width="66.83984375" style="75" customWidth="1"/>
    <col min="13088" max="13088" width="7.68359375" style="75" customWidth="1"/>
    <col min="13089" max="13093" width="8.578125" style="75" customWidth="1"/>
    <col min="13094" max="13095" width="7.68359375" style="75" customWidth="1"/>
    <col min="13096" max="13096" width="10.26171875" style="75" customWidth="1"/>
    <col min="13097" max="13097" width="7.68359375" style="75" customWidth="1"/>
    <col min="13098" max="13103" width="10.26171875" style="75" customWidth="1"/>
    <col min="13104" max="13104" width="8.578125" style="75" customWidth="1"/>
    <col min="13105" max="13105" width="11.15625" style="75" customWidth="1"/>
    <col min="13106" max="13106" width="6.83984375" style="75" customWidth="1"/>
    <col min="13107" max="13110" width="10.26171875" style="75" customWidth="1"/>
    <col min="13111" max="13113" width="6.83984375" style="75" customWidth="1"/>
    <col min="13114" max="13114" width="11.15625" style="75" customWidth="1"/>
    <col min="13115" max="13115" width="6.83984375" style="75" customWidth="1"/>
    <col min="13116" max="13120" width="10.26171875" style="75" customWidth="1"/>
    <col min="13121" max="13122" width="6.83984375" style="75" customWidth="1"/>
    <col min="13123" max="13123" width="11.15625" style="75" customWidth="1"/>
    <col min="13124" max="13124" width="7.68359375" style="75" customWidth="1"/>
    <col min="13125" max="13126" width="8.578125" style="75" customWidth="1"/>
    <col min="13127" max="13128" width="10.26171875" style="75" customWidth="1"/>
    <col min="13129" max="13131" width="8.578125" style="75" customWidth="1"/>
    <col min="13132" max="13132" width="10.26171875" style="75" customWidth="1"/>
    <col min="13133" max="13133" width="6.83984375" style="75" customWidth="1"/>
    <col min="13134" max="13137" width="10.26171875" style="75" customWidth="1"/>
    <col min="13138" max="13138" width="8.578125" style="75" customWidth="1"/>
    <col min="13139" max="13140" width="6.83984375" style="75" customWidth="1"/>
    <col min="13141" max="13141" width="10.26171875" style="75" customWidth="1"/>
    <col min="13142" max="13312" width="8" style="75"/>
    <col min="13313" max="13313" width="0.41796875" style="75" customWidth="1"/>
    <col min="13314" max="13316" width="1.68359375" style="75" customWidth="1"/>
    <col min="13317" max="13317" width="96" style="75" customWidth="1"/>
    <col min="13318" max="13318" width="0.41796875" style="75" customWidth="1"/>
    <col min="13319" max="13319" width="25.68359375" style="75" customWidth="1"/>
    <col min="13320" max="13320" width="9.41796875" style="75" customWidth="1"/>
    <col min="13321" max="13321" width="11.15625" style="75" customWidth="1"/>
    <col min="13322" max="13326" width="12" style="75" customWidth="1"/>
    <col min="13327" max="13327" width="11.15625" style="75" customWidth="1"/>
    <col min="13328" max="13328" width="12" style="75" customWidth="1"/>
    <col min="13329" max="13331" width="8.578125" style="75" customWidth="1"/>
    <col min="13332" max="13336" width="11.15625" style="75" customWidth="1"/>
    <col min="13337" max="13338" width="10.26171875" style="75" customWidth="1"/>
    <col min="13339" max="13339" width="11.15625" style="75" customWidth="1"/>
    <col min="13340" max="13340" width="8.578125" style="75" customWidth="1"/>
    <col min="13341" max="13341" width="10.26171875" style="75" customWidth="1"/>
    <col min="13342" max="13342" width="6.83984375" style="75" customWidth="1"/>
    <col min="13343" max="13343" width="66.83984375" style="75" customWidth="1"/>
    <col min="13344" max="13344" width="7.68359375" style="75" customWidth="1"/>
    <col min="13345" max="13349" width="8.578125" style="75" customWidth="1"/>
    <col min="13350" max="13351" width="7.68359375" style="75" customWidth="1"/>
    <col min="13352" max="13352" width="10.26171875" style="75" customWidth="1"/>
    <col min="13353" max="13353" width="7.68359375" style="75" customWidth="1"/>
    <col min="13354" max="13359" width="10.26171875" style="75" customWidth="1"/>
    <col min="13360" max="13360" width="8.578125" style="75" customWidth="1"/>
    <col min="13361" max="13361" width="11.15625" style="75" customWidth="1"/>
    <col min="13362" max="13362" width="6.83984375" style="75" customWidth="1"/>
    <col min="13363" max="13366" width="10.26171875" style="75" customWidth="1"/>
    <col min="13367" max="13369" width="6.83984375" style="75" customWidth="1"/>
    <col min="13370" max="13370" width="11.15625" style="75" customWidth="1"/>
    <col min="13371" max="13371" width="6.83984375" style="75" customWidth="1"/>
    <col min="13372" max="13376" width="10.26171875" style="75" customWidth="1"/>
    <col min="13377" max="13378" width="6.83984375" style="75" customWidth="1"/>
    <col min="13379" max="13379" width="11.15625" style="75" customWidth="1"/>
    <col min="13380" max="13380" width="7.68359375" style="75" customWidth="1"/>
    <col min="13381" max="13382" width="8.578125" style="75" customWidth="1"/>
    <col min="13383" max="13384" width="10.26171875" style="75" customWidth="1"/>
    <col min="13385" max="13387" width="8.578125" style="75" customWidth="1"/>
    <col min="13388" max="13388" width="10.26171875" style="75" customWidth="1"/>
    <col min="13389" max="13389" width="6.83984375" style="75" customWidth="1"/>
    <col min="13390" max="13393" width="10.26171875" style="75" customWidth="1"/>
    <col min="13394" max="13394" width="8.578125" style="75" customWidth="1"/>
    <col min="13395" max="13396" width="6.83984375" style="75" customWidth="1"/>
    <col min="13397" max="13397" width="10.26171875" style="75" customWidth="1"/>
    <col min="13398" max="13568" width="8" style="75"/>
    <col min="13569" max="13569" width="0.41796875" style="75" customWidth="1"/>
    <col min="13570" max="13572" width="1.68359375" style="75" customWidth="1"/>
    <col min="13573" max="13573" width="96" style="75" customWidth="1"/>
    <col min="13574" max="13574" width="0.41796875" style="75" customWidth="1"/>
    <col min="13575" max="13575" width="25.68359375" style="75" customWidth="1"/>
    <col min="13576" max="13576" width="9.41796875" style="75" customWidth="1"/>
    <col min="13577" max="13577" width="11.15625" style="75" customWidth="1"/>
    <col min="13578" max="13582" width="12" style="75" customWidth="1"/>
    <col min="13583" max="13583" width="11.15625" style="75" customWidth="1"/>
    <col min="13584" max="13584" width="12" style="75" customWidth="1"/>
    <col min="13585" max="13587" width="8.578125" style="75" customWidth="1"/>
    <col min="13588" max="13592" width="11.15625" style="75" customWidth="1"/>
    <col min="13593" max="13594" width="10.26171875" style="75" customWidth="1"/>
    <col min="13595" max="13595" width="11.15625" style="75" customWidth="1"/>
    <col min="13596" max="13596" width="8.578125" style="75" customWidth="1"/>
    <col min="13597" max="13597" width="10.26171875" style="75" customWidth="1"/>
    <col min="13598" max="13598" width="6.83984375" style="75" customWidth="1"/>
    <col min="13599" max="13599" width="66.83984375" style="75" customWidth="1"/>
    <col min="13600" max="13600" width="7.68359375" style="75" customWidth="1"/>
    <col min="13601" max="13605" width="8.578125" style="75" customWidth="1"/>
    <col min="13606" max="13607" width="7.68359375" style="75" customWidth="1"/>
    <col min="13608" max="13608" width="10.26171875" style="75" customWidth="1"/>
    <col min="13609" max="13609" width="7.68359375" style="75" customWidth="1"/>
    <col min="13610" max="13615" width="10.26171875" style="75" customWidth="1"/>
    <col min="13616" max="13616" width="8.578125" style="75" customWidth="1"/>
    <col min="13617" max="13617" width="11.15625" style="75" customWidth="1"/>
    <col min="13618" max="13618" width="6.83984375" style="75" customWidth="1"/>
    <col min="13619" max="13622" width="10.26171875" style="75" customWidth="1"/>
    <col min="13623" max="13625" width="6.83984375" style="75" customWidth="1"/>
    <col min="13626" max="13626" width="11.15625" style="75" customWidth="1"/>
    <col min="13627" max="13627" width="6.83984375" style="75" customWidth="1"/>
    <col min="13628" max="13632" width="10.26171875" style="75" customWidth="1"/>
    <col min="13633" max="13634" width="6.83984375" style="75" customWidth="1"/>
    <col min="13635" max="13635" width="11.15625" style="75" customWidth="1"/>
    <col min="13636" max="13636" width="7.68359375" style="75" customWidth="1"/>
    <col min="13637" max="13638" width="8.578125" style="75" customWidth="1"/>
    <col min="13639" max="13640" width="10.26171875" style="75" customWidth="1"/>
    <col min="13641" max="13643" width="8.578125" style="75" customWidth="1"/>
    <col min="13644" max="13644" width="10.26171875" style="75" customWidth="1"/>
    <col min="13645" max="13645" width="6.83984375" style="75" customWidth="1"/>
    <col min="13646" max="13649" width="10.26171875" style="75" customWidth="1"/>
    <col min="13650" max="13650" width="8.578125" style="75" customWidth="1"/>
    <col min="13651" max="13652" width="6.83984375" style="75" customWidth="1"/>
    <col min="13653" max="13653" width="10.26171875" style="75" customWidth="1"/>
    <col min="13654" max="13824" width="8" style="75"/>
    <col min="13825" max="13825" width="0.41796875" style="75" customWidth="1"/>
    <col min="13826" max="13828" width="1.68359375" style="75" customWidth="1"/>
    <col min="13829" max="13829" width="96" style="75" customWidth="1"/>
    <col min="13830" max="13830" width="0.41796875" style="75" customWidth="1"/>
    <col min="13831" max="13831" width="25.68359375" style="75" customWidth="1"/>
    <col min="13832" max="13832" width="9.41796875" style="75" customWidth="1"/>
    <col min="13833" max="13833" width="11.15625" style="75" customWidth="1"/>
    <col min="13834" max="13838" width="12" style="75" customWidth="1"/>
    <col min="13839" max="13839" width="11.15625" style="75" customWidth="1"/>
    <col min="13840" max="13840" width="12" style="75" customWidth="1"/>
    <col min="13841" max="13843" width="8.578125" style="75" customWidth="1"/>
    <col min="13844" max="13848" width="11.15625" style="75" customWidth="1"/>
    <col min="13849" max="13850" width="10.26171875" style="75" customWidth="1"/>
    <col min="13851" max="13851" width="11.15625" style="75" customWidth="1"/>
    <col min="13852" max="13852" width="8.578125" style="75" customWidth="1"/>
    <col min="13853" max="13853" width="10.26171875" style="75" customWidth="1"/>
    <col min="13854" max="13854" width="6.83984375" style="75" customWidth="1"/>
    <col min="13855" max="13855" width="66.83984375" style="75" customWidth="1"/>
    <col min="13856" max="13856" width="7.68359375" style="75" customWidth="1"/>
    <col min="13857" max="13861" width="8.578125" style="75" customWidth="1"/>
    <col min="13862" max="13863" width="7.68359375" style="75" customWidth="1"/>
    <col min="13864" max="13864" width="10.26171875" style="75" customWidth="1"/>
    <col min="13865" max="13865" width="7.68359375" style="75" customWidth="1"/>
    <col min="13866" max="13871" width="10.26171875" style="75" customWidth="1"/>
    <col min="13872" max="13872" width="8.578125" style="75" customWidth="1"/>
    <col min="13873" max="13873" width="11.15625" style="75" customWidth="1"/>
    <col min="13874" max="13874" width="6.83984375" style="75" customWidth="1"/>
    <col min="13875" max="13878" width="10.26171875" style="75" customWidth="1"/>
    <col min="13879" max="13881" width="6.83984375" style="75" customWidth="1"/>
    <col min="13882" max="13882" width="11.15625" style="75" customWidth="1"/>
    <col min="13883" max="13883" width="6.83984375" style="75" customWidth="1"/>
    <col min="13884" max="13888" width="10.26171875" style="75" customWidth="1"/>
    <col min="13889" max="13890" width="6.83984375" style="75" customWidth="1"/>
    <col min="13891" max="13891" width="11.15625" style="75" customWidth="1"/>
    <col min="13892" max="13892" width="7.68359375" style="75" customWidth="1"/>
    <col min="13893" max="13894" width="8.578125" style="75" customWidth="1"/>
    <col min="13895" max="13896" width="10.26171875" style="75" customWidth="1"/>
    <col min="13897" max="13899" width="8.578125" style="75" customWidth="1"/>
    <col min="13900" max="13900" width="10.26171875" style="75" customWidth="1"/>
    <col min="13901" max="13901" width="6.83984375" style="75" customWidth="1"/>
    <col min="13902" max="13905" width="10.26171875" style="75" customWidth="1"/>
    <col min="13906" max="13906" width="8.578125" style="75" customWidth="1"/>
    <col min="13907" max="13908" width="6.83984375" style="75" customWidth="1"/>
    <col min="13909" max="13909" width="10.26171875" style="75" customWidth="1"/>
    <col min="13910" max="14080" width="8" style="75"/>
    <col min="14081" max="14081" width="0.41796875" style="75" customWidth="1"/>
    <col min="14082" max="14084" width="1.68359375" style="75" customWidth="1"/>
    <col min="14085" max="14085" width="96" style="75" customWidth="1"/>
    <col min="14086" max="14086" width="0.41796875" style="75" customWidth="1"/>
    <col min="14087" max="14087" width="25.68359375" style="75" customWidth="1"/>
    <col min="14088" max="14088" width="9.41796875" style="75" customWidth="1"/>
    <col min="14089" max="14089" width="11.15625" style="75" customWidth="1"/>
    <col min="14090" max="14094" width="12" style="75" customWidth="1"/>
    <col min="14095" max="14095" width="11.15625" style="75" customWidth="1"/>
    <col min="14096" max="14096" width="12" style="75" customWidth="1"/>
    <col min="14097" max="14099" width="8.578125" style="75" customWidth="1"/>
    <col min="14100" max="14104" width="11.15625" style="75" customWidth="1"/>
    <col min="14105" max="14106" width="10.26171875" style="75" customWidth="1"/>
    <col min="14107" max="14107" width="11.15625" style="75" customWidth="1"/>
    <col min="14108" max="14108" width="8.578125" style="75" customWidth="1"/>
    <col min="14109" max="14109" width="10.26171875" style="75" customWidth="1"/>
    <col min="14110" max="14110" width="6.83984375" style="75" customWidth="1"/>
    <col min="14111" max="14111" width="66.83984375" style="75" customWidth="1"/>
    <col min="14112" max="14112" width="7.68359375" style="75" customWidth="1"/>
    <col min="14113" max="14117" width="8.578125" style="75" customWidth="1"/>
    <col min="14118" max="14119" width="7.68359375" style="75" customWidth="1"/>
    <col min="14120" max="14120" width="10.26171875" style="75" customWidth="1"/>
    <col min="14121" max="14121" width="7.68359375" style="75" customWidth="1"/>
    <col min="14122" max="14127" width="10.26171875" style="75" customWidth="1"/>
    <col min="14128" max="14128" width="8.578125" style="75" customWidth="1"/>
    <col min="14129" max="14129" width="11.15625" style="75" customWidth="1"/>
    <col min="14130" max="14130" width="6.83984375" style="75" customWidth="1"/>
    <col min="14131" max="14134" width="10.26171875" style="75" customWidth="1"/>
    <col min="14135" max="14137" width="6.83984375" style="75" customWidth="1"/>
    <col min="14138" max="14138" width="11.15625" style="75" customWidth="1"/>
    <col min="14139" max="14139" width="6.83984375" style="75" customWidth="1"/>
    <col min="14140" max="14144" width="10.26171875" style="75" customWidth="1"/>
    <col min="14145" max="14146" width="6.83984375" style="75" customWidth="1"/>
    <col min="14147" max="14147" width="11.15625" style="75" customWidth="1"/>
    <col min="14148" max="14148" width="7.68359375" style="75" customWidth="1"/>
    <col min="14149" max="14150" width="8.578125" style="75" customWidth="1"/>
    <col min="14151" max="14152" width="10.26171875" style="75" customWidth="1"/>
    <col min="14153" max="14155" width="8.578125" style="75" customWidth="1"/>
    <col min="14156" max="14156" width="10.26171875" style="75" customWidth="1"/>
    <col min="14157" max="14157" width="6.83984375" style="75" customWidth="1"/>
    <col min="14158" max="14161" width="10.26171875" style="75" customWidth="1"/>
    <col min="14162" max="14162" width="8.578125" style="75" customWidth="1"/>
    <col min="14163" max="14164" width="6.83984375" style="75" customWidth="1"/>
    <col min="14165" max="14165" width="10.26171875" style="75" customWidth="1"/>
    <col min="14166" max="14336" width="8" style="75"/>
    <col min="14337" max="14337" width="0.41796875" style="75" customWidth="1"/>
    <col min="14338" max="14340" width="1.68359375" style="75" customWidth="1"/>
    <col min="14341" max="14341" width="96" style="75" customWidth="1"/>
    <col min="14342" max="14342" width="0.41796875" style="75" customWidth="1"/>
    <col min="14343" max="14343" width="25.68359375" style="75" customWidth="1"/>
    <col min="14344" max="14344" width="9.41796875" style="75" customWidth="1"/>
    <col min="14345" max="14345" width="11.15625" style="75" customWidth="1"/>
    <col min="14346" max="14350" width="12" style="75" customWidth="1"/>
    <col min="14351" max="14351" width="11.15625" style="75" customWidth="1"/>
    <col min="14352" max="14352" width="12" style="75" customWidth="1"/>
    <col min="14353" max="14355" width="8.578125" style="75" customWidth="1"/>
    <col min="14356" max="14360" width="11.15625" style="75" customWidth="1"/>
    <col min="14361" max="14362" width="10.26171875" style="75" customWidth="1"/>
    <col min="14363" max="14363" width="11.15625" style="75" customWidth="1"/>
    <col min="14364" max="14364" width="8.578125" style="75" customWidth="1"/>
    <col min="14365" max="14365" width="10.26171875" style="75" customWidth="1"/>
    <col min="14366" max="14366" width="6.83984375" style="75" customWidth="1"/>
    <col min="14367" max="14367" width="66.83984375" style="75" customWidth="1"/>
    <col min="14368" max="14368" width="7.68359375" style="75" customWidth="1"/>
    <col min="14369" max="14373" width="8.578125" style="75" customWidth="1"/>
    <col min="14374" max="14375" width="7.68359375" style="75" customWidth="1"/>
    <col min="14376" max="14376" width="10.26171875" style="75" customWidth="1"/>
    <col min="14377" max="14377" width="7.68359375" style="75" customWidth="1"/>
    <col min="14378" max="14383" width="10.26171875" style="75" customWidth="1"/>
    <col min="14384" max="14384" width="8.578125" style="75" customWidth="1"/>
    <col min="14385" max="14385" width="11.15625" style="75" customWidth="1"/>
    <col min="14386" max="14386" width="6.83984375" style="75" customWidth="1"/>
    <col min="14387" max="14390" width="10.26171875" style="75" customWidth="1"/>
    <col min="14391" max="14393" width="6.83984375" style="75" customWidth="1"/>
    <col min="14394" max="14394" width="11.15625" style="75" customWidth="1"/>
    <col min="14395" max="14395" width="6.83984375" style="75" customWidth="1"/>
    <col min="14396" max="14400" width="10.26171875" style="75" customWidth="1"/>
    <col min="14401" max="14402" width="6.83984375" style="75" customWidth="1"/>
    <col min="14403" max="14403" width="11.15625" style="75" customWidth="1"/>
    <col min="14404" max="14404" width="7.68359375" style="75" customWidth="1"/>
    <col min="14405" max="14406" width="8.578125" style="75" customWidth="1"/>
    <col min="14407" max="14408" width="10.26171875" style="75" customWidth="1"/>
    <col min="14409" max="14411" width="8.578125" style="75" customWidth="1"/>
    <col min="14412" max="14412" width="10.26171875" style="75" customWidth="1"/>
    <col min="14413" max="14413" width="6.83984375" style="75" customWidth="1"/>
    <col min="14414" max="14417" width="10.26171875" style="75" customWidth="1"/>
    <col min="14418" max="14418" width="8.578125" style="75" customWidth="1"/>
    <col min="14419" max="14420" width="6.83984375" style="75" customWidth="1"/>
    <col min="14421" max="14421" width="10.26171875" style="75" customWidth="1"/>
    <col min="14422" max="14592" width="8" style="75"/>
    <col min="14593" max="14593" width="0.41796875" style="75" customWidth="1"/>
    <col min="14594" max="14596" width="1.68359375" style="75" customWidth="1"/>
    <col min="14597" max="14597" width="96" style="75" customWidth="1"/>
    <col min="14598" max="14598" width="0.41796875" style="75" customWidth="1"/>
    <col min="14599" max="14599" width="25.68359375" style="75" customWidth="1"/>
    <col min="14600" max="14600" width="9.41796875" style="75" customWidth="1"/>
    <col min="14601" max="14601" width="11.15625" style="75" customWidth="1"/>
    <col min="14602" max="14606" width="12" style="75" customWidth="1"/>
    <col min="14607" max="14607" width="11.15625" style="75" customWidth="1"/>
    <col min="14608" max="14608" width="12" style="75" customWidth="1"/>
    <col min="14609" max="14611" width="8.578125" style="75" customWidth="1"/>
    <col min="14612" max="14616" width="11.15625" style="75" customWidth="1"/>
    <col min="14617" max="14618" width="10.26171875" style="75" customWidth="1"/>
    <col min="14619" max="14619" width="11.15625" style="75" customWidth="1"/>
    <col min="14620" max="14620" width="8.578125" style="75" customWidth="1"/>
    <col min="14621" max="14621" width="10.26171875" style="75" customWidth="1"/>
    <col min="14622" max="14622" width="6.83984375" style="75" customWidth="1"/>
    <col min="14623" max="14623" width="66.83984375" style="75" customWidth="1"/>
    <col min="14624" max="14624" width="7.68359375" style="75" customWidth="1"/>
    <col min="14625" max="14629" width="8.578125" style="75" customWidth="1"/>
    <col min="14630" max="14631" width="7.68359375" style="75" customWidth="1"/>
    <col min="14632" max="14632" width="10.26171875" style="75" customWidth="1"/>
    <col min="14633" max="14633" width="7.68359375" style="75" customWidth="1"/>
    <col min="14634" max="14639" width="10.26171875" style="75" customWidth="1"/>
    <col min="14640" max="14640" width="8.578125" style="75" customWidth="1"/>
    <col min="14641" max="14641" width="11.15625" style="75" customWidth="1"/>
    <col min="14642" max="14642" width="6.83984375" style="75" customWidth="1"/>
    <col min="14643" max="14646" width="10.26171875" style="75" customWidth="1"/>
    <col min="14647" max="14649" width="6.83984375" style="75" customWidth="1"/>
    <col min="14650" max="14650" width="11.15625" style="75" customWidth="1"/>
    <col min="14651" max="14651" width="6.83984375" style="75" customWidth="1"/>
    <col min="14652" max="14656" width="10.26171875" style="75" customWidth="1"/>
    <col min="14657" max="14658" width="6.83984375" style="75" customWidth="1"/>
    <col min="14659" max="14659" width="11.15625" style="75" customWidth="1"/>
    <col min="14660" max="14660" width="7.68359375" style="75" customWidth="1"/>
    <col min="14661" max="14662" width="8.578125" style="75" customWidth="1"/>
    <col min="14663" max="14664" width="10.26171875" style="75" customWidth="1"/>
    <col min="14665" max="14667" width="8.578125" style="75" customWidth="1"/>
    <col min="14668" max="14668" width="10.26171875" style="75" customWidth="1"/>
    <col min="14669" max="14669" width="6.83984375" style="75" customWidth="1"/>
    <col min="14670" max="14673" width="10.26171875" style="75" customWidth="1"/>
    <col min="14674" max="14674" width="8.578125" style="75" customWidth="1"/>
    <col min="14675" max="14676" width="6.83984375" style="75" customWidth="1"/>
    <col min="14677" max="14677" width="10.26171875" style="75" customWidth="1"/>
    <col min="14678" max="14848" width="8" style="75"/>
    <col min="14849" max="14849" width="0.41796875" style="75" customWidth="1"/>
    <col min="14850" max="14852" width="1.68359375" style="75" customWidth="1"/>
    <col min="14853" max="14853" width="96" style="75" customWidth="1"/>
    <col min="14854" max="14854" width="0.41796875" style="75" customWidth="1"/>
    <col min="14855" max="14855" width="25.68359375" style="75" customWidth="1"/>
    <col min="14856" max="14856" width="9.41796875" style="75" customWidth="1"/>
    <col min="14857" max="14857" width="11.15625" style="75" customWidth="1"/>
    <col min="14858" max="14862" width="12" style="75" customWidth="1"/>
    <col min="14863" max="14863" width="11.15625" style="75" customWidth="1"/>
    <col min="14864" max="14864" width="12" style="75" customWidth="1"/>
    <col min="14865" max="14867" width="8.578125" style="75" customWidth="1"/>
    <col min="14868" max="14872" width="11.15625" style="75" customWidth="1"/>
    <col min="14873" max="14874" width="10.26171875" style="75" customWidth="1"/>
    <col min="14875" max="14875" width="11.15625" style="75" customWidth="1"/>
    <col min="14876" max="14876" width="8.578125" style="75" customWidth="1"/>
    <col min="14877" max="14877" width="10.26171875" style="75" customWidth="1"/>
    <col min="14878" max="14878" width="6.83984375" style="75" customWidth="1"/>
    <col min="14879" max="14879" width="66.83984375" style="75" customWidth="1"/>
    <col min="14880" max="14880" width="7.68359375" style="75" customWidth="1"/>
    <col min="14881" max="14885" width="8.578125" style="75" customWidth="1"/>
    <col min="14886" max="14887" width="7.68359375" style="75" customWidth="1"/>
    <col min="14888" max="14888" width="10.26171875" style="75" customWidth="1"/>
    <col min="14889" max="14889" width="7.68359375" style="75" customWidth="1"/>
    <col min="14890" max="14895" width="10.26171875" style="75" customWidth="1"/>
    <col min="14896" max="14896" width="8.578125" style="75" customWidth="1"/>
    <col min="14897" max="14897" width="11.15625" style="75" customWidth="1"/>
    <col min="14898" max="14898" width="6.83984375" style="75" customWidth="1"/>
    <col min="14899" max="14902" width="10.26171875" style="75" customWidth="1"/>
    <col min="14903" max="14905" width="6.83984375" style="75" customWidth="1"/>
    <col min="14906" max="14906" width="11.15625" style="75" customWidth="1"/>
    <col min="14907" max="14907" width="6.83984375" style="75" customWidth="1"/>
    <col min="14908" max="14912" width="10.26171875" style="75" customWidth="1"/>
    <col min="14913" max="14914" width="6.83984375" style="75" customWidth="1"/>
    <col min="14915" max="14915" width="11.15625" style="75" customWidth="1"/>
    <col min="14916" max="14916" width="7.68359375" style="75" customWidth="1"/>
    <col min="14917" max="14918" width="8.578125" style="75" customWidth="1"/>
    <col min="14919" max="14920" width="10.26171875" style="75" customWidth="1"/>
    <col min="14921" max="14923" width="8.578125" style="75" customWidth="1"/>
    <col min="14924" max="14924" width="10.26171875" style="75" customWidth="1"/>
    <col min="14925" max="14925" width="6.83984375" style="75" customWidth="1"/>
    <col min="14926" max="14929" width="10.26171875" style="75" customWidth="1"/>
    <col min="14930" max="14930" width="8.578125" style="75" customWidth="1"/>
    <col min="14931" max="14932" width="6.83984375" style="75" customWidth="1"/>
    <col min="14933" max="14933" width="10.26171875" style="75" customWidth="1"/>
    <col min="14934" max="15104" width="8" style="75"/>
    <col min="15105" max="15105" width="0.41796875" style="75" customWidth="1"/>
    <col min="15106" max="15108" width="1.68359375" style="75" customWidth="1"/>
    <col min="15109" max="15109" width="96" style="75" customWidth="1"/>
    <col min="15110" max="15110" width="0.41796875" style="75" customWidth="1"/>
    <col min="15111" max="15111" width="25.68359375" style="75" customWidth="1"/>
    <col min="15112" max="15112" width="9.41796875" style="75" customWidth="1"/>
    <col min="15113" max="15113" width="11.15625" style="75" customWidth="1"/>
    <col min="15114" max="15118" width="12" style="75" customWidth="1"/>
    <col min="15119" max="15119" width="11.15625" style="75" customWidth="1"/>
    <col min="15120" max="15120" width="12" style="75" customWidth="1"/>
    <col min="15121" max="15123" width="8.578125" style="75" customWidth="1"/>
    <col min="15124" max="15128" width="11.15625" style="75" customWidth="1"/>
    <col min="15129" max="15130" width="10.26171875" style="75" customWidth="1"/>
    <col min="15131" max="15131" width="11.15625" style="75" customWidth="1"/>
    <col min="15132" max="15132" width="8.578125" style="75" customWidth="1"/>
    <col min="15133" max="15133" width="10.26171875" style="75" customWidth="1"/>
    <col min="15134" max="15134" width="6.83984375" style="75" customWidth="1"/>
    <col min="15135" max="15135" width="66.83984375" style="75" customWidth="1"/>
    <col min="15136" max="15136" width="7.68359375" style="75" customWidth="1"/>
    <col min="15137" max="15141" width="8.578125" style="75" customWidth="1"/>
    <col min="15142" max="15143" width="7.68359375" style="75" customWidth="1"/>
    <col min="15144" max="15144" width="10.26171875" style="75" customWidth="1"/>
    <col min="15145" max="15145" width="7.68359375" style="75" customWidth="1"/>
    <col min="15146" max="15151" width="10.26171875" style="75" customWidth="1"/>
    <col min="15152" max="15152" width="8.578125" style="75" customWidth="1"/>
    <col min="15153" max="15153" width="11.15625" style="75" customWidth="1"/>
    <col min="15154" max="15154" width="6.83984375" style="75" customWidth="1"/>
    <col min="15155" max="15158" width="10.26171875" style="75" customWidth="1"/>
    <col min="15159" max="15161" width="6.83984375" style="75" customWidth="1"/>
    <col min="15162" max="15162" width="11.15625" style="75" customWidth="1"/>
    <col min="15163" max="15163" width="6.83984375" style="75" customWidth="1"/>
    <col min="15164" max="15168" width="10.26171875" style="75" customWidth="1"/>
    <col min="15169" max="15170" width="6.83984375" style="75" customWidth="1"/>
    <col min="15171" max="15171" width="11.15625" style="75" customWidth="1"/>
    <col min="15172" max="15172" width="7.68359375" style="75" customWidth="1"/>
    <col min="15173" max="15174" width="8.578125" style="75" customWidth="1"/>
    <col min="15175" max="15176" width="10.26171875" style="75" customWidth="1"/>
    <col min="15177" max="15179" width="8.578125" style="75" customWidth="1"/>
    <col min="15180" max="15180" width="10.26171875" style="75" customWidth="1"/>
    <col min="15181" max="15181" width="6.83984375" style="75" customWidth="1"/>
    <col min="15182" max="15185" width="10.26171875" style="75" customWidth="1"/>
    <col min="15186" max="15186" width="8.578125" style="75" customWidth="1"/>
    <col min="15187" max="15188" width="6.83984375" style="75" customWidth="1"/>
    <col min="15189" max="15189" width="10.26171875" style="75" customWidth="1"/>
    <col min="15190" max="15360" width="8" style="75"/>
    <col min="15361" max="15361" width="0.41796875" style="75" customWidth="1"/>
    <col min="15362" max="15364" width="1.68359375" style="75" customWidth="1"/>
    <col min="15365" max="15365" width="96" style="75" customWidth="1"/>
    <col min="15366" max="15366" width="0.41796875" style="75" customWidth="1"/>
    <col min="15367" max="15367" width="25.68359375" style="75" customWidth="1"/>
    <col min="15368" max="15368" width="9.41796875" style="75" customWidth="1"/>
    <col min="15369" max="15369" width="11.15625" style="75" customWidth="1"/>
    <col min="15370" max="15374" width="12" style="75" customWidth="1"/>
    <col min="15375" max="15375" width="11.15625" style="75" customWidth="1"/>
    <col min="15376" max="15376" width="12" style="75" customWidth="1"/>
    <col min="15377" max="15379" width="8.578125" style="75" customWidth="1"/>
    <col min="15380" max="15384" width="11.15625" style="75" customWidth="1"/>
    <col min="15385" max="15386" width="10.26171875" style="75" customWidth="1"/>
    <col min="15387" max="15387" width="11.15625" style="75" customWidth="1"/>
    <col min="15388" max="15388" width="8.578125" style="75" customWidth="1"/>
    <col min="15389" max="15389" width="10.26171875" style="75" customWidth="1"/>
    <col min="15390" max="15390" width="6.83984375" style="75" customWidth="1"/>
    <col min="15391" max="15391" width="66.83984375" style="75" customWidth="1"/>
    <col min="15392" max="15392" width="7.68359375" style="75" customWidth="1"/>
    <col min="15393" max="15397" width="8.578125" style="75" customWidth="1"/>
    <col min="15398" max="15399" width="7.68359375" style="75" customWidth="1"/>
    <col min="15400" max="15400" width="10.26171875" style="75" customWidth="1"/>
    <col min="15401" max="15401" width="7.68359375" style="75" customWidth="1"/>
    <col min="15402" max="15407" width="10.26171875" style="75" customWidth="1"/>
    <col min="15408" max="15408" width="8.578125" style="75" customWidth="1"/>
    <col min="15409" max="15409" width="11.15625" style="75" customWidth="1"/>
    <col min="15410" max="15410" width="6.83984375" style="75" customWidth="1"/>
    <col min="15411" max="15414" width="10.26171875" style="75" customWidth="1"/>
    <col min="15415" max="15417" width="6.83984375" style="75" customWidth="1"/>
    <col min="15418" max="15418" width="11.15625" style="75" customWidth="1"/>
    <col min="15419" max="15419" width="6.83984375" style="75" customWidth="1"/>
    <col min="15420" max="15424" width="10.26171875" style="75" customWidth="1"/>
    <col min="15425" max="15426" width="6.83984375" style="75" customWidth="1"/>
    <col min="15427" max="15427" width="11.15625" style="75" customWidth="1"/>
    <col min="15428" max="15428" width="7.68359375" style="75" customWidth="1"/>
    <col min="15429" max="15430" width="8.578125" style="75" customWidth="1"/>
    <col min="15431" max="15432" width="10.26171875" style="75" customWidth="1"/>
    <col min="15433" max="15435" width="8.578125" style="75" customWidth="1"/>
    <col min="15436" max="15436" width="10.26171875" style="75" customWidth="1"/>
    <col min="15437" max="15437" width="6.83984375" style="75" customWidth="1"/>
    <col min="15438" max="15441" width="10.26171875" style="75" customWidth="1"/>
    <col min="15442" max="15442" width="8.578125" style="75" customWidth="1"/>
    <col min="15443" max="15444" width="6.83984375" style="75" customWidth="1"/>
    <col min="15445" max="15445" width="10.26171875" style="75" customWidth="1"/>
    <col min="15446" max="15616" width="8" style="75"/>
    <col min="15617" max="15617" width="0.41796875" style="75" customWidth="1"/>
    <col min="15618" max="15620" width="1.68359375" style="75" customWidth="1"/>
    <col min="15621" max="15621" width="96" style="75" customWidth="1"/>
    <col min="15622" max="15622" width="0.41796875" style="75" customWidth="1"/>
    <col min="15623" max="15623" width="25.68359375" style="75" customWidth="1"/>
    <col min="15624" max="15624" width="9.41796875" style="75" customWidth="1"/>
    <col min="15625" max="15625" width="11.15625" style="75" customWidth="1"/>
    <col min="15626" max="15630" width="12" style="75" customWidth="1"/>
    <col min="15631" max="15631" width="11.15625" style="75" customWidth="1"/>
    <col min="15632" max="15632" width="12" style="75" customWidth="1"/>
    <col min="15633" max="15635" width="8.578125" style="75" customWidth="1"/>
    <col min="15636" max="15640" width="11.15625" style="75" customWidth="1"/>
    <col min="15641" max="15642" width="10.26171875" style="75" customWidth="1"/>
    <col min="15643" max="15643" width="11.15625" style="75" customWidth="1"/>
    <col min="15644" max="15644" width="8.578125" style="75" customWidth="1"/>
    <col min="15645" max="15645" width="10.26171875" style="75" customWidth="1"/>
    <col min="15646" max="15646" width="6.83984375" style="75" customWidth="1"/>
    <col min="15647" max="15647" width="66.83984375" style="75" customWidth="1"/>
    <col min="15648" max="15648" width="7.68359375" style="75" customWidth="1"/>
    <col min="15649" max="15653" width="8.578125" style="75" customWidth="1"/>
    <col min="15654" max="15655" width="7.68359375" style="75" customWidth="1"/>
    <col min="15656" max="15656" width="10.26171875" style="75" customWidth="1"/>
    <col min="15657" max="15657" width="7.68359375" style="75" customWidth="1"/>
    <col min="15658" max="15663" width="10.26171875" style="75" customWidth="1"/>
    <col min="15664" max="15664" width="8.578125" style="75" customWidth="1"/>
    <col min="15665" max="15665" width="11.15625" style="75" customWidth="1"/>
    <col min="15666" max="15666" width="6.83984375" style="75" customWidth="1"/>
    <col min="15667" max="15670" width="10.26171875" style="75" customWidth="1"/>
    <col min="15671" max="15673" width="6.83984375" style="75" customWidth="1"/>
    <col min="15674" max="15674" width="11.15625" style="75" customWidth="1"/>
    <col min="15675" max="15675" width="6.83984375" style="75" customWidth="1"/>
    <col min="15676" max="15680" width="10.26171875" style="75" customWidth="1"/>
    <col min="15681" max="15682" width="6.83984375" style="75" customWidth="1"/>
    <col min="15683" max="15683" width="11.15625" style="75" customWidth="1"/>
    <col min="15684" max="15684" width="7.68359375" style="75" customWidth="1"/>
    <col min="15685" max="15686" width="8.578125" style="75" customWidth="1"/>
    <col min="15687" max="15688" width="10.26171875" style="75" customWidth="1"/>
    <col min="15689" max="15691" width="8.578125" style="75" customWidth="1"/>
    <col min="15692" max="15692" width="10.26171875" style="75" customWidth="1"/>
    <col min="15693" max="15693" width="6.83984375" style="75" customWidth="1"/>
    <col min="15694" max="15697" width="10.26171875" style="75" customWidth="1"/>
    <col min="15698" max="15698" width="8.578125" style="75" customWidth="1"/>
    <col min="15699" max="15700" width="6.83984375" style="75" customWidth="1"/>
    <col min="15701" max="15701" width="10.26171875" style="75" customWidth="1"/>
    <col min="15702" max="15872" width="8" style="75"/>
    <col min="15873" max="15873" width="0.41796875" style="75" customWidth="1"/>
    <col min="15874" max="15876" width="1.68359375" style="75" customWidth="1"/>
    <col min="15877" max="15877" width="96" style="75" customWidth="1"/>
    <col min="15878" max="15878" width="0.41796875" style="75" customWidth="1"/>
    <col min="15879" max="15879" width="25.68359375" style="75" customWidth="1"/>
    <col min="15880" max="15880" width="9.41796875" style="75" customWidth="1"/>
    <col min="15881" max="15881" width="11.15625" style="75" customWidth="1"/>
    <col min="15882" max="15886" width="12" style="75" customWidth="1"/>
    <col min="15887" max="15887" width="11.15625" style="75" customWidth="1"/>
    <col min="15888" max="15888" width="12" style="75" customWidth="1"/>
    <col min="15889" max="15891" width="8.578125" style="75" customWidth="1"/>
    <col min="15892" max="15896" width="11.15625" style="75" customWidth="1"/>
    <col min="15897" max="15898" width="10.26171875" style="75" customWidth="1"/>
    <col min="15899" max="15899" width="11.15625" style="75" customWidth="1"/>
    <col min="15900" max="15900" width="8.578125" style="75" customWidth="1"/>
    <col min="15901" max="15901" width="10.26171875" style="75" customWidth="1"/>
    <col min="15902" max="15902" width="6.83984375" style="75" customWidth="1"/>
    <col min="15903" max="15903" width="66.83984375" style="75" customWidth="1"/>
    <col min="15904" max="15904" width="7.68359375" style="75" customWidth="1"/>
    <col min="15905" max="15909" width="8.578125" style="75" customWidth="1"/>
    <col min="15910" max="15911" width="7.68359375" style="75" customWidth="1"/>
    <col min="15912" max="15912" width="10.26171875" style="75" customWidth="1"/>
    <col min="15913" max="15913" width="7.68359375" style="75" customWidth="1"/>
    <col min="15914" max="15919" width="10.26171875" style="75" customWidth="1"/>
    <col min="15920" max="15920" width="8.578125" style="75" customWidth="1"/>
    <col min="15921" max="15921" width="11.15625" style="75" customWidth="1"/>
    <col min="15922" max="15922" width="6.83984375" style="75" customWidth="1"/>
    <col min="15923" max="15926" width="10.26171875" style="75" customWidth="1"/>
    <col min="15927" max="15929" width="6.83984375" style="75" customWidth="1"/>
    <col min="15930" max="15930" width="11.15625" style="75" customWidth="1"/>
    <col min="15931" max="15931" width="6.83984375" style="75" customWidth="1"/>
    <col min="15932" max="15936" width="10.26171875" style="75" customWidth="1"/>
    <col min="15937" max="15938" width="6.83984375" style="75" customWidth="1"/>
    <col min="15939" max="15939" width="11.15625" style="75" customWidth="1"/>
    <col min="15940" max="15940" width="7.68359375" style="75" customWidth="1"/>
    <col min="15941" max="15942" width="8.578125" style="75" customWidth="1"/>
    <col min="15943" max="15944" width="10.26171875" style="75" customWidth="1"/>
    <col min="15945" max="15947" width="8.578125" style="75" customWidth="1"/>
    <col min="15948" max="15948" width="10.26171875" style="75" customWidth="1"/>
    <col min="15949" max="15949" width="6.83984375" style="75" customWidth="1"/>
    <col min="15950" max="15953" width="10.26171875" style="75" customWidth="1"/>
    <col min="15954" max="15954" width="8.578125" style="75" customWidth="1"/>
    <col min="15955" max="15956" width="6.83984375" style="75" customWidth="1"/>
    <col min="15957" max="15957" width="10.26171875" style="75" customWidth="1"/>
    <col min="15958" max="16128" width="8" style="75"/>
    <col min="16129" max="16129" width="0.41796875" style="75" customWidth="1"/>
    <col min="16130" max="16132" width="1.68359375" style="75" customWidth="1"/>
    <col min="16133" max="16133" width="96" style="75" customWidth="1"/>
    <col min="16134" max="16134" width="0.41796875" style="75" customWidth="1"/>
    <col min="16135" max="16135" width="25.68359375" style="75" customWidth="1"/>
    <col min="16136" max="16136" width="9.41796875" style="75" customWidth="1"/>
    <col min="16137" max="16137" width="11.15625" style="75" customWidth="1"/>
    <col min="16138" max="16142" width="12" style="75" customWidth="1"/>
    <col min="16143" max="16143" width="11.15625" style="75" customWidth="1"/>
    <col min="16144" max="16144" width="12" style="75" customWidth="1"/>
    <col min="16145" max="16147" width="8.578125" style="75" customWidth="1"/>
    <col min="16148" max="16152" width="11.15625" style="75" customWidth="1"/>
    <col min="16153" max="16154" width="10.26171875" style="75" customWidth="1"/>
    <col min="16155" max="16155" width="11.15625" style="75" customWidth="1"/>
    <col min="16156" max="16156" width="8.578125" style="75" customWidth="1"/>
    <col min="16157" max="16157" width="10.26171875" style="75" customWidth="1"/>
    <col min="16158" max="16158" width="6.83984375" style="75" customWidth="1"/>
    <col min="16159" max="16159" width="66.83984375" style="75" customWidth="1"/>
    <col min="16160" max="16160" width="7.68359375" style="75" customWidth="1"/>
    <col min="16161" max="16165" width="8.578125" style="75" customWidth="1"/>
    <col min="16166" max="16167" width="7.68359375" style="75" customWidth="1"/>
    <col min="16168" max="16168" width="10.26171875" style="75" customWidth="1"/>
    <col min="16169" max="16169" width="7.68359375" style="75" customWidth="1"/>
    <col min="16170" max="16175" width="10.26171875" style="75" customWidth="1"/>
    <col min="16176" max="16176" width="8.578125" style="75" customWidth="1"/>
    <col min="16177" max="16177" width="11.15625" style="75" customWidth="1"/>
    <col min="16178" max="16178" width="6.83984375" style="75" customWidth="1"/>
    <col min="16179" max="16182" width="10.26171875" style="75" customWidth="1"/>
    <col min="16183" max="16185" width="6.83984375" style="75" customWidth="1"/>
    <col min="16186" max="16186" width="11.15625" style="75" customWidth="1"/>
    <col min="16187" max="16187" width="6.83984375" style="75" customWidth="1"/>
    <col min="16188" max="16192" width="10.26171875" style="75" customWidth="1"/>
    <col min="16193" max="16194" width="6.83984375" style="75" customWidth="1"/>
    <col min="16195" max="16195" width="11.15625" style="75" customWidth="1"/>
    <col min="16196" max="16196" width="7.68359375" style="75" customWidth="1"/>
    <col min="16197" max="16198" width="8.578125" style="75" customWidth="1"/>
    <col min="16199" max="16200" width="10.26171875" style="75" customWidth="1"/>
    <col min="16201" max="16203" width="8.578125" style="75" customWidth="1"/>
    <col min="16204" max="16204" width="10.26171875" style="75" customWidth="1"/>
    <col min="16205" max="16205" width="6.83984375" style="75" customWidth="1"/>
    <col min="16206" max="16209" width="10.26171875" style="75" customWidth="1"/>
    <col min="16210" max="16210" width="8.578125" style="75" customWidth="1"/>
    <col min="16211" max="16212" width="6.83984375" style="75" customWidth="1"/>
    <col min="16213" max="16213" width="10.26171875" style="75" customWidth="1"/>
    <col min="16214" max="16384" width="8" style="75"/>
  </cols>
  <sheetData>
    <row r="1" spans="1:85" x14ac:dyDescent="0.35">
      <c r="A1" s="72" t="s">
        <v>61</v>
      </c>
      <c r="F1" s="72" t="s">
        <v>62</v>
      </c>
    </row>
    <row r="2" spans="1:85" x14ac:dyDescent="0.35">
      <c r="A2" s="72" t="s">
        <v>63</v>
      </c>
      <c r="F2" s="72" t="s">
        <v>62</v>
      </c>
    </row>
    <row r="3" spans="1:85" ht="10.5" x14ac:dyDescent="0.4">
      <c r="A3" s="72" t="s">
        <v>133</v>
      </c>
      <c r="F3" s="72" t="s">
        <v>62</v>
      </c>
      <c r="R3" s="76" t="s">
        <v>72</v>
      </c>
      <c r="AB3" s="77" t="s">
        <v>67</v>
      </c>
      <c r="AC3" s="77"/>
      <c r="AD3" s="77" t="s">
        <v>68</v>
      </c>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t="s">
        <v>69</v>
      </c>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row>
    <row r="4" spans="1:85" ht="10.5" x14ac:dyDescent="0.4">
      <c r="A4" s="78" t="s">
        <v>70</v>
      </c>
      <c r="F4" s="72" t="s">
        <v>62</v>
      </c>
      <c r="H4" s="77"/>
      <c r="I4" s="77"/>
      <c r="J4" s="77"/>
      <c r="K4" s="77"/>
      <c r="L4" s="77" t="s">
        <v>71</v>
      </c>
      <c r="M4" s="77"/>
      <c r="N4" s="77"/>
      <c r="O4" s="77"/>
      <c r="P4" s="77"/>
      <c r="Q4" s="76" t="s">
        <v>72</v>
      </c>
      <c r="R4" s="76" t="s">
        <v>73</v>
      </c>
      <c r="S4" s="77"/>
      <c r="T4" s="77"/>
      <c r="U4" s="77"/>
      <c r="V4" s="77"/>
      <c r="W4" s="77" t="s">
        <v>74</v>
      </c>
      <c r="X4" s="77"/>
      <c r="Y4" s="77"/>
      <c r="Z4" s="77"/>
      <c r="AA4" s="77"/>
      <c r="AC4" s="76" t="s">
        <v>75</v>
      </c>
      <c r="AD4" s="76" t="s">
        <v>76</v>
      </c>
      <c r="AF4" s="77"/>
      <c r="AG4" s="77"/>
      <c r="AH4" s="77"/>
      <c r="AI4" s="77"/>
      <c r="AJ4" s="77" t="s">
        <v>77</v>
      </c>
      <c r="AK4" s="77"/>
      <c r="AL4" s="77"/>
      <c r="AM4" s="77"/>
      <c r="AN4" s="77"/>
      <c r="AO4" s="77"/>
      <c r="AP4" s="77"/>
      <c r="AQ4" s="77"/>
      <c r="AR4" s="77"/>
      <c r="AS4" s="77" t="s">
        <v>78</v>
      </c>
      <c r="AT4" s="77"/>
      <c r="AU4" s="77"/>
      <c r="AV4" s="77"/>
      <c r="AW4" s="77"/>
      <c r="AX4" s="77"/>
      <c r="AY4" s="77"/>
      <c r="AZ4" s="77"/>
      <c r="BA4" s="77"/>
      <c r="BB4" s="77" t="s">
        <v>79</v>
      </c>
      <c r="BC4" s="77"/>
      <c r="BD4" s="77"/>
      <c r="BE4" s="77"/>
      <c r="BF4" s="77"/>
      <c r="BG4" s="77"/>
      <c r="BH4" s="77"/>
      <c r="BI4" s="77"/>
      <c r="BJ4" s="77"/>
      <c r="BK4" s="77" t="s">
        <v>134</v>
      </c>
      <c r="BL4" s="77"/>
      <c r="BM4" s="77"/>
      <c r="BN4" s="77"/>
      <c r="BO4" s="77"/>
      <c r="BP4" s="77"/>
      <c r="BQ4" s="77"/>
      <c r="BR4" s="77"/>
      <c r="BS4" s="77"/>
      <c r="BT4" s="77" t="s">
        <v>80</v>
      </c>
      <c r="BU4" s="77"/>
      <c r="BV4" s="77"/>
      <c r="BW4" s="77"/>
      <c r="BX4" s="77"/>
      <c r="BY4" s="77"/>
      <c r="BZ4" s="77"/>
      <c r="CA4" s="77"/>
      <c r="CB4" s="77"/>
      <c r="CC4" s="77" t="s">
        <v>15</v>
      </c>
      <c r="CD4" s="77"/>
      <c r="CE4" s="77"/>
      <c r="CF4" s="77"/>
      <c r="CG4" s="77"/>
    </row>
    <row r="5" spans="1:85" ht="10.5" x14ac:dyDescent="0.4">
      <c r="G5" s="77" t="s">
        <v>64</v>
      </c>
      <c r="H5" s="77" t="s">
        <v>81</v>
      </c>
      <c r="I5" s="77" t="s">
        <v>82</v>
      </c>
      <c r="J5" s="77" t="s">
        <v>83</v>
      </c>
      <c r="K5" s="77" t="s">
        <v>84</v>
      </c>
      <c r="L5" s="77" t="s">
        <v>85</v>
      </c>
      <c r="M5" s="77" t="s">
        <v>86</v>
      </c>
      <c r="N5" s="77" t="s">
        <v>87</v>
      </c>
      <c r="O5" s="77" t="s">
        <v>88</v>
      </c>
      <c r="P5" s="77" t="s">
        <v>89</v>
      </c>
      <c r="Q5" s="77" t="s">
        <v>90</v>
      </c>
      <c r="R5" s="77" t="s">
        <v>91</v>
      </c>
      <c r="S5" s="77" t="s">
        <v>81</v>
      </c>
      <c r="T5" s="77" t="s">
        <v>82</v>
      </c>
      <c r="U5" s="77" t="s">
        <v>83</v>
      </c>
      <c r="V5" s="77" t="s">
        <v>84</v>
      </c>
      <c r="W5" s="77" t="s">
        <v>85</v>
      </c>
      <c r="X5" s="77" t="s">
        <v>86</v>
      </c>
      <c r="Y5" s="77" t="s">
        <v>87</v>
      </c>
      <c r="Z5" s="77" t="s">
        <v>88</v>
      </c>
      <c r="AA5" s="77" t="s">
        <v>89</v>
      </c>
      <c r="AB5" s="77" t="s">
        <v>1</v>
      </c>
      <c r="AC5" s="77" t="s">
        <v>92</v>
      </c>
      <c r="AD5" s="77" t="s">
        <v>93</v>
      </c>
      <c r="AE5" s="77" t="s">
        <v>94</v>
      </c>
      <c r="AF5" s="77" t="s">
        <v>81</v>
      </c>
      <c r="AG5" s="77" t="s">
        <v>82</v>
      </c>
      <c r="AH5" s="77" t="s">
        <v>83</v>
      </c>
      <c r="AI5" s="77" t="s">
        <v>84</v>
      </c>
      <c r="AJ5" s="77" t="s">
        <v>85</v>
      </c>
      <c r="AK5" s="77" t="s">
        <v>86</v>
      </c>
      <c r="AL5" s="77" t="s">
        <v>87</v>
      </c>
      <c r="AM5" s="77" t="s">
        <v>88</v>
      </c>
      <c r="AN5" s="77" t="s">
        <v>89</v>
      </c>
      <c r="AO5" s="77" t="s">
        <v>81</v>
      </c>
      <c r="AP5" s="77" t="s">
        <v>82</v>
      </c>
      <c r="AQ5" s="77" t="s">
        <v>83</v>
      </c>
      <c r="AR5" s="77" t="s">
        <v>84</v>
      </c>
      <c r="AS5" s="77" t="s">
        <v>85</v>
      </c>
      <c r="AT5" s="77" t="s">
        <v>86</v>
      </c>
      <c r="AU5" s="77" t="s">
        <v>87</v>
      </c>
      <c r="AV5" s="77" t="s">
        <v>88</v>
      </c>
      <c r="AW5" s="77" t="s">
        <v>89</v>
      </c>
      <c r="AX5" s="77" t="s">
        <v>81</v>
      </c>
      <c r="AY5" s="77" t="s">
        <v>82</v>
      </c>
      <c r="AZ5" s="77" t="s">
        <v>83</v>
      </c>
      <c r="BA5" s="77" t="s">
        <v>84</v>
      </c>
      <c r="BB5" s="77" t="s">
        <v>85</v>
      </c>
      <c r="BC5" s="77" t="s">
        <v>86</v>
      </c>
      <c r="BD5" s="77" t="s">
        <v>87</v>
      </c>
      <c r="BE5" s="77" t="s">
        <v>88</v>
      </c>
      <c r="BF5" s="77" t="s">
        <v>89</v>
      </c>
      <c r="BG5" s="77" t="s">
        <v>81</v>
      </c>
      <c r="BH5" s="77" t="s">
        <v>82</v>
      </c>
      <c r="BI5" s="77" t="s">
        <v>83</v>
      </c>
      <c r="BJ5" s="77" t="s">
        <v>84</v>
      </c>
      <c r="BK5" s="77" t="s">
        <v>85</v>
      </c>
      <c r="BL5" s="77" t="s">
        <v>86</v>
      </c>
      <c r="BM5" s="77" t="s">
        <v>87</v>
      </c>
      <c r="BN5" s="77" t="s">
        <v>88</v>
      </c>
      <c r="BO5" s="77" t="s">
        <v>89</v>
      </c>
      <c r="BP5" s="77" t="s">
        <v>81</v>
      </c>
      <c r="BQ5" s="77" t="s">
        <v>82</v>
      </c>
      <c r="BR5" s="77" t="s">
        <v>83</v>
      </c>
      <c r="BS5" s="77" t="s">
        <v>84</v>
      </c>
      <c r="BT5" s="77" t="s">
        <v>85</v>
      </c>
      <c r="BU5" s="77" t="s">
        <v>86</v>
      </c>
      <c r="BV5" s="77" t="s">
        <v>87</v>
      </c>
      <c r="BW5" s="77" t="s">
        <v>88</v>
      </c>
      <c r="BX5" s="77" t="s">
        <v>89</v>
      </c>
      <c r="BY5" s="77" t="s">
        <v>81</v>
      </c>
      <c r="BZ5" s="77" t="s">
        <v>82</v>
      </c>
      <c r="CA5" s="77" t="s">
        <v>83</v>
      </c>
      <c r="CB5" s="77" t="s">
        <v>84</v>
      </c>
      <c r="CC5" s="77" t="s">
        <v>85</v>
      </c>
      <c r="CD5" s="77" t="s">
        <v>86</v>
      </c>
      <c r="CE5" s="77" t="s">
        <v>87</v>
      </c>
      <c r="CF5" s="77" t="s">
        <v>88</v>
      </c>
      <c r="CG5" s="77" t="s">
        <v>89</v>
      </c>
    </row>
    <row r="6" spans="1:85" ht="5.0999999999999996" customHeight="1" x14ac:dyDescent="0.35"/>
    <row r="7" spans="1:85" ht="10.5" x14ac:dyDescent="0.4">
      <c r="B7" s="79" t="s">
        <v>95</v>
      </c>
      <c r="F7" s="72" t="s">
        <v>62</v>
      </c>
    </row>
    <row r="8" spans="1:85" x14ac:dyDescent="0.35">
      <c r="C8" s="75" t="s">
        <v>135</v>
      </c>
      <c r="F8" s="72" t="s">
        <v>62</v>
      </c>
      <c r="G8" s="73" t="s">
        <v>27</v>
      </c>
      <c r="H8" s="11">
        <v>3</v>
      </c>
      <c r="I8" s="11">
        <v>0</v>
      </c>
      <c r="J8" s="11">
        <v>0</v>
      </c>
      <c r="K8" s="11">
        <v>0</v>
      </c>
      <c r="L8" s="11">
        <v>0</v>
      </c>
      <c r="M8" s="11">
        <v>0</v>
      </c>
      <c r="N8" s="11">
        <v>0</v>
      </c>
      <c r="O8" s="11">
        <v>0</v>
      </c>
      <c r="P8" s="11">
        <v>3</v>
      </c>
      <c r="Q8" s="74" t="s">
        <v>136</v>
      </c>
      <c r="R8" s="74" t="s">
        <v>137</v>
      </c>
      <c r="S8" s="11">
        <v>62424</v>
      </c>
      <c r="T8" s="11">
        <v>0</v>
      </c>
      <c r="U8" s="11">
        <v>0</v>
      </c>
      <c r="V8" s="11">
        <v>0</v>
      </c>
      <c r="W8" s="11">
        <v>0</v>
      </c>
      <c r="X8" s="11">
        <v>0</v>
      </c>
      <c r="Y8" s="11">
        <v>0</v>
      </c>
      <c r="Z8" s="11">
        <v>0</v>
      </c>
      <c r="AA8" s="11">
        <v>62424</v>
      </c>
      <c r="AB8" s="73" t="s">
        <v>138</v>
      </c>
      <c r="AC8" s="73" t="s">
        <v>110</v>
      </c>
      <c r="AD8" s="73" t="s">
        <v>139</v>
      </c>
      <c r="AE8" s="73" t="s">
        <v>111</v>
      </c>
      <c r="AF8" s="11">
        <v>0</v>
      </c>
      <c r="AG8" s="11">
        <v>0</v>
      </c>
      <c r="AH8" s="11">
        <v>0</v>
      </c>
      <c r="AI8" s="11">
        <v>0</v>
      </c>
      <c r="AJ8" s="11">
        <v>0</v>
      </c>
      <c r="AK8" s="11">
        <v>0</v>
      </c>
      <c r="AL8" s="11">
        <v>0</v>
      </c>
      <c r="AM8" s="11">
        <v>0</v>
      </c>
      <c r="AN8" s="11">
        <v>0</v>
      </c>
      <c r="AO8" s="11">
        <v>0</v>
      </c>
      <c r="AP8" s="11">
        <v>0</v>
      </c>
      <c r="AQ8" s="11">
        <v>0</v>
      </c>
      <c r="AR8" s="11">
        <v>0</v>
      </c>
      <c r="AS8" s="11">
        <v>0</v>
      </c>
      <c r="AT8" s="11">
        <v>0</v>
      </c>
      <c r="AU8" s="11">
        <v>0</v>
      </c>
      <c r="AV8" s="11">
        <v>0</v>
      </c>
      <c r="AW8" s="11">
        <v>0</v>
      </c>
      <c r="AX8" s="11">
        <v>0</v>
      </c>
      <c r="AY8" s="11">
        <v>0</v>
      </c>
      <c r="AZ8" s="11">
        <v>0</v>
      </c>
      <c r="BA8" s="11">
        <v>0</v>
      </c>
      <c r="BB8" s="11">
        <v>0</v>
      </c>
      <c r="BC8" s="11">
        <v>0</v>
      </c>
      <c r="BD8" s="11">
        <v>0</v>
      </c>
      <c r="BE8" s="11">
        <v>0</v>
      </c>
      <c r="BF8" s="11">
        <v>0</v>
      </c>
      <c r="BG8" s="11">
        <v>0</v>
      </c>
      <c r="BH8" s="11">
        <v>0</v>
      </c>
      <c r="BI8" s="11">
        <v>0</v>
      </c>
      <c r="BJ8" s="11">
        <v>0</v>
      </c>
      <c r="BK8" s="11">
        <v>0</v>
      </c>
      <c r="BL8" s="11">
        <v>0</v>
      </c>
      <c r="BM8" s="11">
        <v>0</v>
      </c>
      <c r="BN8" s="11">
        <v>0</v>
      </c>
      <c r="BO8" s="11">
        <v>0</v>
      </c>
      <c r="BP8" s="11">
        <v>62424</v>
      </c>
      <c r="BQ8" s="11">
        <v>0</v>
      </c>
      <c r="BR8" s="11">
        <v>0</v>
      </c>
      <c r="BS8" s="11">
        <v>0</v>
      </c>
      <c r="BT8" s="11">
        <v>0</v>
      </c>
      <c r="BU8" s="11">
        <v>0</v>
      </c>
      <c r="BV8" s="11">
        <v>0</v>
      </c>
      <c r="BW8" s="11">
        <v>0</v>
      </c>
      <c r="BX8" s="11">
        <v>62424</v>
      </c>
      <c r="BY8" s="11">
        <v>0</v>
      </c>
      <c r="BZ8" s="11">
        <v>0</v>
      </c>
      <c r="CA8" s="11">
        <v>0</v>
      </c>
      <c r="CB8" s="11">
        <v>0</v>
      </c>
      <c r="CC8" s="11">
        <v>0</v>
      </c>
      <c r="CD8" s="11">
        <v>0</v>
      </c>
      <c r="CE8" s="11">
        <v>0</v>
      </c>
      <c r="CF8" s="11">
        <v>0</v>
      </c>
      <c r="CG8" s="11">
        <v>0</v>
      </c>
    </row>
    <row r="9" spans="1:85" ht="10.5" x14ac:dyDescent="0.4">
      <c r="C9" s="79" t="s">
        <v>140</v>
      </c>
      <c r="F9" s="72" t="s">
        <v>62</v>
      </c>
    </row>
    <row r="10" spans="1:85" ht="10.5" x14ac:dyDescent="0.4">
      <c r="D10" s="79" t="s">
        <v>141</v>
      </c>
      <c r="F10" s="72" t="s">
        <v>62</v>
      </c>
    </row>
    <row r="11" spans="1:85" x14ac:dyDescent="0.35">
      <c r="E11" s="75" t="s">
        <v>142</v>
      </c>
      <c r="F11" s="72" t="s">
        <v>62</v>
      </c>
      <c r="G11" s="73" t="s">
        <v>99</v>
      </c>
      <c r="H11" s="11">
        <v>0</v>
      </c>
      <c r="I11" s="11">
        <v>6200</v>
      </c>
      <c r="J11" s="11">
        <v>6200</v>
      </c>
      <c r="K11" s="11">
        <v>6200</v>
      </c>
      <c r="L11" s="11">
        <v>6200</v>
      </c>
      <c r="M11" s="11">
        <v>6200</v>
      </c>
      <c r="N11" s="11">
        <v>0</v>
      </c>
      <c r="O11" s="11">
        <v>0</v>
      </c>
      <c r="P11" s="11">
        <v>31000</v>
      </c>
      <c r="Q11" s="74" t="s">
        <v>143</v>
      </c>
      <c r="R11" s="74" t="s">
        <v>144</v>
      </c>
      <c r="S11" s="11">
        <v>0</v>
      </c>
      <c r="T11" s="11">
        <v>6350810.8108108109</v>
      </c>
      <c r="U11" s="11">
        <v>6350810.8108108109</v>
      </c>
      <c r="V11" s="11">
        <v>6350810.8108108109</v>
      </c>
      <c r="W11" s="11">
        <v>6350810.8108108109</v>
      </c>
      <c r="X11" s="11">
        <v>6350810.8108108109</v>
      </c>
      <c r="Y11" s="11">
        <v>0</v>
      </c>
      <c r="Z11" s="11">
        <v>0</v>
      </c>
      <c r="AA11" s="11">
        <v>31754054.054054055</v>
      </c>
      <c r="AB11" s="73" t="s">
        <v>138</v>
      </c>
      <c r="AC11" s="73" t="s">
        <v>103</v>
      </c>
      <c r="AD11" s="73" t="s">
        <v>145</v>
      </c>
      <c r="AE11" s="73" t="s">
        <v>146</v>
      </c>
      <c r="AF11" s="11">
        <v>0</v>
      </c>
      <c r="AG11" s="11">
        <v>0</v>
      </c>
      <c r="AH11" s="11">
        <v>0</v>
      </c>
      <c r="AI11" s="11">
        <v>0</v>
      </c>
      <c r="AJ11" s="11">
        <v>0</v>
      </c>
      <c r="AK11" s="11">
        <v>0</v>
      </c>
      <c r="AL11" s="11">
        <v>0</v>
      </c>
      <c r="AM11" s="11">
        <v>0</v>
      </c>
      <c r="AN11" s="11">
        <v>0</v>
      </c>
      <c r="AO11" s="11">
        <v>0</v>
      </c>
      <c r="AP11" s="11">
        <v>0</v>
      </c>
      <c r="AQ11" s="11">
        <v>0</v>
      </c>
      <c r="AR11" s="11">
        <v>0</v>
      </c>
      <c r="AS11" s="11">
        <v>0</v>
      </c>
      <c r="AT11" s="11">
        <v>0</v>
      </c>
      <c r="AU11" s="11">
        <v>0</v>
      </c>
      <c r="AV11" s="11">
        <v>0</v>
      </c>
      <c r="AW11" s="11">
        <v>0</v>
      </c>
      <c r="AX11" s="11">
        <v>0</v>
      </c>
      <c r="AY11" s="11">
        <v>0</v>
      </c>
      <c r="AZ11" s="11">
        <v>0</v>
      </c>
      <c r="BA11" s="11">
        <v>0</v>
      </c>
      <c r="BB11" s="11">
        <v>0</v>
      </c>
      <c r="BC11" s="11">
        <v>0</v>
      </c>
      <c r="BD11" s="11">
        <v>0</v>
      </c>
      <c r="BE11" s="11">
        <v>0</v>
      </c>
      <c r="BF11" s="11">
        <v>0</v>
      </c>
      <c r="BG11" s="11">
        <v>0</v>
      </c>
      <c r="BH11" s="11">
        <v>5715729.7297297297</v>
      </c>
      <c r="BI11" s="11">
        <v>5715729.7297297297</v>
      </c>
      <c r="BJ11" s="11">
        <v>5715729.7297297297</v>
      </c>
      <c r="BK11" s="11">
        <v>5715729.7297297297</v>
      </c>
      <c r="BL11" s="11">
        <v>5715729.7297297297</v>
      </c>
      <c r="BM11" s="11">
        <v>0</v>
      </c>
      <c r="BN11" s="11">
        <v>0</v>
      </c>
      <c r="BO11" s="11">
        <v>28578648.648648649</v>
      </c>
      <c r="BP11" s="11">
        <v>0</v>
      </c>
      <c r="BQ11" s="11">
        <v>0</v>
      </c>
      <c r="BR11" s="11">
        <v>0</v>
      </c>
      <c r="BS11" s="11">
        <v>0</v>
      </c>
      <c r="BT11" s="11">
        <v>0</v>
      </c>
      <c r="BU11" s="11">
        <v>0</v>
      </c>
      <c r="BV11" s="11">
        <v>0</v>
      </c>
      <c r="BW11" s="11">
        <v>0</v>
      </c>
      <c r="BX11" s="11">
        <v>0</v>
      </c>
      <c r="BY11" s="11">
        <v>0</v>
      </c>
      <c r="BZ11" s="11">
        <v>635081.08108108118</v>
      </c>
      <c r="CA11" s="11">
        <v>635081.08108108118</v>
      </c>
      <c r="CB11" s="11">
        <v>635081.08108108118</v>
      </c>
      <c r="CC11" s="11">
        <v>635081.08108108118</v>
      </c>
      <c r="CD11" s="11">
        <v>635081.08108108118</v>
      </c>
      <c r="CE11" s="11">
        <v>0</v>
      </c>
      <c r="CF11" s="11">
        <v>0</v>
      </c>
      <c r="CG11" s="11">
        <v>3175405.4054054059</v>
      </c>
    </row>
    <row r="12" spans="1:85" x14ac:dyDescent="0.35">
      <c r="E12" s="75" t="s">
        <v>147</v>
      </c>
      <c r="F12" s="72" t="s">
        <v>62</v>
      </c>
      <c r="G12" s="73" t="s">
        <v>107</v>
      </c>
      <c r="H12" s="11">
        <v>0</v>
      </c>
      <c r="I12" s="11">
        <v>6200</v>
      </c>
      <c r="J12" s="11">
        <v>12400</v>
      </c>
      <c r="K12" s="11">
        <v>18600</v>
      </c>
      <c r="L12" s="11">
        <v>18600</v>
      </c>
      <c r="M12" s="11">
        <v>18600</v>
      </c>
      <c r="N12" s="11">
        <v>12400</v>
      </c>
      <c r="O12" s="11">
        <v>6200</v>
      </c>
      <c r="P12" s="11">
        <v>93000</v>
      </c>
      <c r="Q12" s="74" t="s">
        <v>108</v>
      </c>
      <c r="R12" s="74" t="s">
        <v>109</v>
      </c>
      <c r="S12" s="13">
        <v>0</v>
      </c>
      <c r="T12" s="13">
        <v>1170794.5945945946</v>
      </c>
      <c r="U12" s="13">
        <v>2341589.1891891891</v>
      </c>
      <c r="V12" s="13">
        <v>3512383.7837837837</v>
      </c>
      <c r="W12" s="13">
        <v>3512383.7837837837</v>
      </c>
      <c r="X12" s="13">
        <v>3512383.7837837837</v>
      </c>
      <c r="Y12" s="13">
        <v>2341589.1891891891</v>
      </c>
      <c r="Z12" s="13">
        <v>1170794.5945945946</v>
      </c>
      <c r="AA12" s="13">
        <v>17561918.918918919</v>
      </c>
      <c r="AB12" s="73" t="s">
        <v>138</v>
      </c>
      <c r="AC12" s="73" t="s">
        <v>110</v>
      </c>
      <c r="AD12" s="73" t="s">
        <v>139</v>
      </c>
      <c r="AE12" s="73" t="s">
        <v>148</v>
      </c>
      <c r="AF12" s="13">
        <v>0</v>
      </c>
      <c r="AG12" s="13">
        <v>0</v>
      </c>
      <c r="AH12" s="13">
        <v>0</v>
      </c>
      <c r="AI12" s="13">
        <v>0</v>
      </c>
      <c r="AJ12" s="13">
        <v>0</v>
      </c>
      <c r="AK12" s="13">
        <v>0</v>
      </c>
      <c r="AL12" s="13">
        <v>0</v>
      </c>
      <c r="AM12" s="13">
        <v>0</v>
      </c>
      <c r="AN12" s="13">
        <v>0</v>
      </c>
      <c r="AO12" s="13">
        <v>0</v>
      </c>
      <c r="AP12" s="13">
        <v>960051.56756756757</v>
      </c>
      <c r="AQ12" s="13">
        <v>1920103.1351351351</v>
      </c>
      <c r="AR12" s="13">
        <v>2880154.7027027025</v>
      </c>
      <c r="AS12" s="13">
        <v>2880154.7027027025</v>
      </c>
      <c r="AT12" s="13">
        <v>2880154.7027027025</v>
      </c>
      <c r="AU12" s="13">
        <v>1920103.1351351351</v>
      </c>
      <c r="AV12" s="13">
        <v>960051.56756756757</v>
      </c>
      <c r="AW12" s="13">
        <v>14400773.513513515</v>
      </c>
      <c r="AX12" s="13">
        <v>0</v>
      </c>
      <c r="AY12" s="13">
        <v>0</v>
      </c>
      <c r="AZ12" s="13">
        <v>0</v>
      </c>
      <c r="BA12" s="13">
        <v>0</v>
      </c>
      <c r="BB12" s="13">
        <v>0</v>
      </c>
      <c r="BC12" s="13">
        <v>0</v>
      </c>
      <c r="BD12" s="13">
        <v>0</v>
      </c>
      <c r="BE12" s="13">
        <v>0</v>
      </c>
      <c r="BF12" s="13">
        <v>0</v>
      </c>
      <c r="BG12" s="13">
        <v>0</v>
      </c>
      <c r="BH12" s="13">
        <v>0</v>
      </c>
      <c r="BI12" s="13">
        <v>0</v>
      </c>
      <c r="BJ12" s="13">
        <v>0</v>
      </c>
      <c r="BK12" s="13">
        <v>0</v>
      </c>
      <c r="BL12" s="13">
        <v>0</v>
      </c>
      <c r="BM12" s="13">
        <v>0</v>
      </c>
      <c r="BN12" s="13">
        <v>0</v>
      </c>
      <c r="BO12" s="13">
        <v>0</v>
      </c>
      <c r="BP12" s="13">
        <v>0</v>
      </c>
      <c r="BQ12" s="13">
        <v>210743.02702702701</v>
      </c>
      <c r="BR12" s="13">
        <v>421486.05405405402</v>
      </c>
      <c r="BS12" s="13">
        <v>632229.08108108107</v>
      </c>
      <c r="BT12" s="13">
        <v>632229.08108108107</v>
      </c>
      <c r="BU12" s="13">
        <v>632229.08108108107</v>
      </c>
      <c r="BV12" s="13">
        <v>421486.05405405402</v>
      </c>
      <c r="BW12" s="13">
        <v>210743.02702702701</v>
      </c>
      <c r="BX12" s="13">
        <v>3161145.4054054054</v>
      </c>
      <c r="BY12" s="13">
        <v>0</v>
      </c>
      <c r="BZ12" s="13">
        <v>0</v>
      </c>
      <c r="CA12" s="13">
        <v>0</v>
      </c>
      <c r="CB12" s="13">
        <v>0</v>
      </c>
      <c r="CC12" s="13">
        <v>0</v>
      </c>
      <c r="CD12" s="13">
        <v>0</v>
      </c>
      <c r="CE12" s="13">
        <v>0</v>
      </c>
      <c r="CF12" s="13">
        <v>0</v>
      </c>
      <c r="CG12" s="13">
        <v>0</v>
      </c>
    </row>
    <row r="13" spans="1:85" ht="10.5" x14ac:dyDescent="0.4">
      <c r="D13" s="79" t="s">
        <v>45</v>
      </c>
      <c r="F13" s="72" t="s">
        <v>62</v>
      </c>
      <c r="G13" s="73" t="s">
        <v>112</v>
      </c>
      <c r="H13" s="80"/>
      <c r="I13" s="80"/>
      <c r="J13" s="80"/>
      <c r="K13" s="80"/>
      <c r="L13" s="80"/>
      <c r="M13" s="80"/>
      <c r="N13" s="80"/>
      <c r="O13" s="80"/>
      <c r="P13" s="80"/>
      <c r="Q13" s="74" t="s">
        <v>112</v>
      </c>
      <c r="R13" s="74" t="s">
        <v>112</v>
      </c>
      <c r="S13" s="11">
        <v>0</v>
      </c>
      <c r="T13" s="11">
        <v>7521605.4054054059</v>
      </c>
      <c r="U13" s="11">
        <v>8692400</v>
      </c>
      <c r="V13" s="11">
        <v>9863194.5945945941</v>
      </c>
      <c r="W13" s="11">
        <v>9863194.5945945941</v>
      </c>
      <c r="X13" s="11">
        <v>9863194.5945945941</v>
      </c>
      <c r="Y13" s="11">
        <v>2341589.1891891891</v>
      </c>
      <c r="Z13" s="11">
        <v>1170794.5945945946</v>
      </c>
      <c r="AA13" s="11">
        <v>49315972.972972974</v>
      </c>
      <c r="AB13" s="73" t="s">
        <v>112</v>
      </c>
      <c r="AC13" s="73" t="s">
        <v>112</v>
      </c>
      <c r="AD13" s="73" t="s">
        <v>112</v>
      </c>
      <c r="AE13" s="73" t="s">
        <v>112</v>
      </c>
      <c r="AF13" s="11">
        <v>0</v>
      </c>
      <c r="AG13" s="11">
        <v>0</v>
      </c>
      <c r="AH13" s="11">
        <v>0</v>
      </c>
      <c r="AI13" s="11">
        <v>0</v>
      </c>
      <c r="AJ13" s="11">
        <v>0</v>
      </c>
      <c r="AK13" s="11">
        <v>0</v>
      </c>
      <c r="AL13" s="11">
        <v>0</v>
      </c>
      <c r="AM13" s="11">
        <v>0</v>
      </c>
      <c r="AN13" s="11">
        <v>0</v>
      </c>
      <c r="AO13" s="11">
        <v>0</v>
      </c>
      <c r="AP13" s="11">
        <v>960051.56756756757</v>
      </c>
      <c r="AQ13" s="11">
        <v>1920103.1351351351</v>
      </c>
      <c r="AR13" s="11">
        <v>2880154.7027027025</v>
      </c>
      <c r="AS13" s="11">
        <v>2880154.7027027025</v>
      </c>
      <c r="AT13" s="11">
        <v>2880154.7027027025</v>
      </c>
      <c r="AU13" s="11">
        <v>1920103.1351351351</v>
      </c>
      <c r="AV13" s="11">
        <v>960051.56756756757</v>
      </c>
      <c r="AW13" s="11">
        <v>14400773.513513515</v>
      </c>
      <c r="AX13" s="11">
        <v>0</v>
      </c>
      <c r="AY13" s="11">
        <v>0</v>
      </c>
      <c r="AZ13" s="11">
        <v>0</v>
      </c>
      <c r="BA13" s="11">
        <v>0</v>
      </c>
      <c r="BB13" s="11">
        <v>0</v>
      </c>
      <c r="BC13" s="11">
        <v>0</v>
      </c>
      <c r="BD13" s="11">
        <v>0</v>
      </c>
      <c r="BE13" s="11">
        <v>0</v>
      </c>
      <c r="BF13" s="11">
        <v>0</v>
      </c>
      <c r="BG13" s="11">
        <v>0</v>
      </c>
      <c r="BH13" s="11">
        <v>5715729.7297297297</v>
      </c>
      <c r="BI13" s="11">
        <v>5715729.7297297297</v>
      </c>
      <c r="BJ13" s="11">
        <v>5715729.7297297297</v>
      </c>
      <c r="BK13" s="11">
        <v>5715729.7297297297</v>
      </c>
      <c r="BL13" s="11">
        <v>5715729.7297297297</v>
      </c>
      <c r="BM13" s="11">
        <v>0</v>
      </c>
      <c r="BN13" s="11">
        <v>0</v>
      </c>
      <c r="BO13" s="11">
        <v>28578648.648648649</v>
      </c>
      <c r="BP13" s="11">
        <v>0</v>
      </c>
      <c r="BQ13" s="11">
        <v>210743.02702702701</v>
      </c>
      <c r="BR13" s="11">
        <v>421486.05405405402</v>
      </c>
      <c r="BS13" s="11">
        <v>632229.08108108107</v>
      </c>
      <c r="BT13" s="11">
        <v>632229.08108108107</v>
      </c>
      <c r="BU13" s="11">
        <v>632229.08108108107</v>
      </c>
      <c r="BV13" s="11">
        <v>421486.05405405402</v>
      </c>
      <c r="BW13" s="11">
        <v>210743.02702702701</v>
      </c>
      <c r="BX13" s="11">
        <v>3161145.4054054054</v>
      </c>
      <c r="BY13" s="11">
        <v>0</v>
      </c>
      <c r="BZ13" s="11">
        <v>635081.08108108118</v>
      </c>
      <c r="CA13" s="11">
        <v>635081.08108108118</v>
      </c>
      <c r="CB13" s="11">
        <v>635081.08108108118</v>
      </c>
      <c r="CC13" s="11">
        <v>635081.08108108118</v>
      </c>
      <c r="CD13" s="11">
        <v>635081.08108108118</v>
      </c>
      <c r="CE13" s="11">
        <v>0</v>
      </c>
      <c r="CF13" s="11">
        <v>0</v>
      </c>
      <c r="CG13" s="11">
        <v>3175405.4054054059</v>
      </c>
    </row>
    <row r="14" spans="1:85" ht="10.5" x14ac:dyDescent="0.4">
      <c r="D14" s="79" t="s">
        <v>149</v>
      </c>
      <c r="F14" s="72" t="s">
        <v>62</v>
      </c>
      <c r="AF14" s="11">
        <f>+AF15+AO15</f>
        <v>0</v>
      </c>
      <c r="AG14" s="11">
        <f t="shared" ref="AG14:AN14" si="0">+AG15+AP15</f>
        <v>77500.054054054053</v>
      </c>
      <c r="AH14" s="11">
        <f t="shared" si="0"/>
        <v>124674</v>
      </c>
      <c r="AI14" s="11">
        <f t="shared" si="0"/>
        <v>124674</v>
      </c>
      <c r="AJ14" s="11">
        <f t="shared" si="0"/>
        <v>77500.054054054053</v>
      </c>
      <c r="AK14" s="11">
        <f t="shared" si="0"/>
        <v>0</v>
      </c>
      <c r="AL14" s="11">
        <f t="shared" si="0"/>
        <v>0</v>
      </c>
      <c r="AM14" s="11">
        <f t="shared" si="0"/>
        <v>0</v>
      </c>
      <c r="AN14" s="11">
        <f t="shared" si="0"/>
        <v>404348.10810810811</v>
      </c>
      <c r="AX14" s="11">
        <f>+AX15+BG15</f>
        <v>0</v>
      </c>
      <c r="AY14" s="11">
        <f t="shared" ref="AY14:BF14" si="1">+AY15+BH15</f>
        <v>3004888.4594594594</v>
      </c>
      <c r="AZ14" s="11">
        <f t="shared" si="1"/>
        <v>4833951</v>
      </c>
      <c r="BA14" s="11">
        <f t="shared" si="1"/>
        <v>4833951</v>
      </c>
      <c r="BB14" s="11">
        <f t="shared" si="1"/>
        <v>3004888.4594594594</v>
      </c>
      <c r="BC14" s="11">
        <f t="shared" si="1"/>
        <v>0</v>
      </c>
      <c r="BD14" s="11">
        <f t="shared" si="1"/>
        <v>0</v>
      </c>
      <c r="BE14" s="11">
        <f t="shared" si="1"/>
        <v>0</v>
      </c>
      <c r="BF14" s="11">
        <f t="shared" si="1"/>
        <v>15677678.918918917</v>
      </c>
    </row>
    <row r="15" spans="1:85" x14ac:dyDescent="0.35">
      <c r="E15" s="75" t="s">
        <v>150</v>
      </c>
      <c r="F15" s="72" t="s">
        <v>62</v>
      </c>
      <c r="G15" s="73" t="s">
        <v>99</v>
      </c>
      <c r="H15" s="11">
        <v>0</v>
      </c>
      <c r="I15" s="11">
        <v>6900</v>
      </c>
      <c r="J15" s="11">
        <v>11100</v>
      </c>
      <c r="K15" s="11">
        <v>11100</v>
      </c>
      <c r="L15" s="11">
        <v>6900</v>
      </c>
      <c r="M15" s="11">
        <v>0</v>
      </c>
      <c r="N15" s="11">
        <v>0</v>
      </c>
      <c r="O15" s="11">
        <v>0</v>
      </c>
      <c r="P15" s="11">
        <v>36000</v>
      </c>
      <c r="Q15" s="74" t="s">
        <v>151</v>
      </c>
      <c r="R15" s="74" t="s">
        <v>152</v>
      </c>
      <c r="S15" s="13">
        <v>0</v>
      </c>
      <c r="T15" s="13">
        <v>3522729.7297297297</v>
      </c>
      <c r="U15" s="13">
        <v>5667000</v>
      </c>
      <c r="V15" s="13">
        <v>5667000</v>
      </c>
      <c r="W15" s="13">
        <v>3522729.7297297297</v>
      </c>
      <c r="X15" s="13">
        <v>0</v>
      </c>
      <c r="Y15" s="13">
        <v>0</v>
      </c>
      <c r="Z15" s="13">
        <v>0</v>
      </c>
      <c r="AA15" s="13">
        <v>18379459.459459461</v>
      </c>
      <c r="AB15" s="73" t="s">
        <v>138</v>
      </c>
      <c r="AC15" s="73" t="s">
        <v>103</v>
      </c>
      <c r="AD15" s="73" t="s">
        <v>145</v>
      </c>
      <c r="AE15" s="73" t="s">
        <v>153</v>
      </c>
      <c r="AF15" s="13">
        <v>0</v>
      </c>
      <c r="AG15" s="13">
        <v>58125.04054054054</v>
      </c>
      <c r="AH15" s="13">
        <v>93505.5</v>
      </c>
      <c r="AI15" s="13">
        <v>93505.5</v>
      </c>
      <c r="AJ15" s="13">
        <v>58125.04054054054</v>
      </c>
      <c r="AK15" s="13">
        <v>0</v>
      </c>
      <c r="AL15" s="13">
        <v>0</v>
      </c>
      <c r="AM15" s="13">
        <v>0</v>
      </c>
      <c r="AN15" s="13">
        <v>303261.08108108107</v>
      </c>
      <c r="AO15" s="13">
        <v>0</v>
      </c>
      <c r="AP15" s="13">
        <v>19375.013513513517</v>
      </c>
      <c r="AQ15" s="13">
        <v>31168.5</v>
      </c>
      <c r="AR15" s="13">
        <v>31168.5</v>
      </c>
      <c r="AS15" s="13">
        <v>19375.013513513517</v>
      </c>
      <c r="AT15" s="13">
        <v>0</v>
      </c>
      <c r="AU15" s="13">
        <v>0</v>
      </c>
      <c r="AV15" s="13">
        <v>0</v>
      </c>
      <c r="AW15" s="13">
        <v>101087.02702702704</v>
      </c>
      <c r="AX15" s="13">
        <v>0</v>
      </c>
      <c r="AY15" s="13">
        <v>2631479.1081081079</v>
      </c>
      <c r="AZ15" s="13">
        <v>4233249</v>
      </c>
      <c r="BA15" s="13">
        <v>4233249</v>
      </c>
      <c r="BB15" s="13">
        <v>2631479.1081081079</v>
      </c>
      <c r="BC15" s="13">
        <v>0</v>
      </c>
      <c r="BD15" s="13">
        <v>0</v>
      </c>
      <c r="BE15" s="13">
        <v>0</v>
      </c>
      <c r="BF15" s="13">
        <v>13729456.216216214</v>
      </c>
      <c r="BG15" s="13">
        <v>0</v>
      </c>
      <c r="BH15" s="13">
        <v>373409.35135135136</v>
      </c>
      <c r="BI15" s="13">
        <v>600702</v>
      </c>
      <c r="BJ15" s="13">
        <v>600702</v>
      </c>
      <c r="BK15" s="13">
        <v>373409.35135135136</v>
      </c>
      <c r="BL15" s="13">
        <v>0</v>
      </c>
      <c r="BM15" s="13">
        <v>0</v>
      </c>
      <c r="BN15" s="13">
        <v>0</v>
      </c>
      <c r="BO15" s="13">
        <v>1948222.702702703</v>
      </c>
      <c r="BP15" s="13">
        <v>0</v>
      </c>
      <c r="BQ15" s="13">
        <v>88068.243243243342</v>
      </c>
      <c r="BR15" s="13">
        <v>141675</v>
      </c>
      <c r="BS15" s="13">
        <v>141675</v>
      </c>
      <c r="BT15" s="13">
        <v>88068.243243243342</v>
      </c>
      <c r="BU15" s="13">
        <v>0</v>
      </c>
      <c r="BV15" s="13">
        <v>0</v>
      </c>
      <c r="BW15" s="13">
        <v>0</v>
      </c>
      <c r="BX15" s="13">
        <v>459486.48648648662</v>
      </c>
      <c r="BY15" s="13">
        <v>0</v>
      </c>
      <c r="BZ15" s="13">
        <v>352272.97297297302</v>
      </c>
      <c r="CA15" s="13">
        <v>566700</v>
      </c>
      <c r="CB15" s="13">
        <v>566700</v>
      </c>
      <c r="CC15" s="13">
        <v>352272.97297297302</v>
      </c>
      <c r="CD15" s="13">
        <v>0</v>
      </c>
      <c r="CE15" s="13">
        <v>0</v>
      </c>
      <c r="CF15" s="13">
        <v>0</v>
      </c>
      <c r="CG15" s="13">
        <v>1837945.945945946</v>
      </c>
    </row>
    <row r="16" spans="1:85" ht="10.5" x14ac:dyDescent="0.4">
      <c r="C16" s="79" t="s">
        <v>45</v>
      </c>
      <c r="F16" s="72" t="s">
        <v>62</v>
      </c>
      <c r="G16" s="73" t="s">
        <v>112</v>
      </c>
      <c r="H16" s="80"/>
      <c r="I16" s="80"/>
      <c r="J16" s="80"/>
      <c r="K16" s="80"/>
      <c r="L16" s="80"/>
      <c r="M16" s="80"/>
      <c r="N16" s="80"/>
      <c r="O16" s="80"/>
      <c r="P16" s="80"/>
      <c r="Q16" s="74" t="s">
        <v>112</v>
      </c>
      <c r="R16" s="74" t="s">
        <v>112</v>
      </c>
      <c r="S16" s="11">
        <v>0</v>
      </c>
      <c r="T16" s="11">
        <v>11044335.135135137</v>
      </c>
      <c r="U16" s="11">
        <v>14359400</v>
      </c>
      <c r="V16" s="11">
        <v>15530194.594594594</v>
      </c>
      <c r="W16" s="11">
        <v>13385924.324324325</v>
      </c>
      <c r="X16" s="11">
        <v>9863194.5945945941</v>
      </c>
      <c r="Y16" s="11">
        <v>2341589.1891891891</v>
      </c>
      <c r="Z16" s="11">
        <v>1170794.5945945946</v>
      </c>
      <c r="AA16" s="11">
        <v>67695432.432432443</v>
      </c>
      <c r="AB16" s="73" t="s">
        <v>112</v>
      </c>
      <c r="AC16" s="73" t="s">
        <v>112</v>
      </c>
      <c r="AD16" s="73" t="s">
        <v>112</v>
      </c>
      <c r="AE16" s="73" t="s">
        <v>112</v>
      </c>
      <c r="AF16" s="11">
        <v>0</v>
      </c>
      <c r="AG16" s="11">
        <v>58125.04054054054</v>
      </c>
      <c r="AH16" s="11">
        <v>93505.5</v>
      </c>
      <c r="AI16" s="11">
        <v>93505.5</v>
      </c>
      <c r="AJ16" s="11">
        <v>58125.04054054054</v>
      </c>
      <c r="AK16" s="11">
        <v>0</v>
      </c>
      <c r="AL16" s="11">
        <v>0</v>
      </c>
      <c r="AM16" s="11">
        <v>0</v>
      </c>
      <c r="AN16" s="11">
        <v>303261.08108108107</v>
      </c>
      <c r="AO16" s="11">
        <v>0</v>
      </c>
      <c r="AP16" s="11">
        <v>979426.58108108107</v>
      </c>
      <c r="AQ16" s="11">
        <v>1951271.6351351351</v>
      </c>
      <c r="AR16" s="11">
        <v>2911323.2027027025</v>
      </c>
      <c r="AS16" s="11">
        <v>2899529.7162162159</v>
      </c>
      <c r="AT16" s="11">
        <v>2880154.7027027025</v>
      </c>
      <c r="AU16" s="11">
        <v>1920103.1351351351</v>
      </c>
      <c r="AV16" s="11">
        <v>960051.56756756757</v>
      </c>
      <c r="AW16" s="11">
        <v>14501860.540540542</v>
      </c>
      <c r="AX16" s="11">
        <v>0</v>
      </c>
      <c r="AY16" s="11">
        <v>2631479.1081081079</v>
      </c>
      <c r="AZ16" s="11">
        <v>4233249</v>
      </c>
      <c r="BA16" s="11">
        <v>4233249</v>
      </c>
      <c r="BB16" s="11">
        <v>2631479.1081081079</v>
      </c>
      <c r="BC16" s="11">
        <v>0</v>
      </c>
      <c r="BD16" s="11">
        <v>0</v>
      </c>
      <c r="BE16" s="11">
        <v>0</v>
      </c>
      <c r="BF16" s="11">
        <v>13729456.216216214</v>
      </c>
      <c r="BG16" s="11">
        <v>0</v>
      </c>
      <c r="BH16" s="11">
        <v>6089139.0810810812</v>
      </c>
      <c r="BI16" s="11">
        <v>6316431.7297297297</v>
      </c>
      <c r="BJ16" s="11">
        <v>6316431.7297297297</v>
      </c>
      <c r="BK16" s="11">
        <v>6089139.0810810812</v>
      </c>
      <c r="BL16" s="11">
        <v>5715729.7297297297</v>
      </c>
      <c r="BM16" s="11">
        <v>0</v>
      </c>
      <c r="BN16" s="11">
        <v>0</v>
      </c>
      <c r="BO16" s="11">
        <v>30526871.351351351</v>
      </c>
      <c r="BP16" s="11">
        <v>0</v>
      </c>
      <c r="BQ16" s="11">
        <v>298811.27027027035</v>
      </c>
      <c r="BR16" s="11">
        <v>563161.05405405397</v>
      </c>
      <c r="BS16" s="11">
        <v>773904.08108108107</v>
      </c>
      <c r="BT16" s="11">
        <v>720297.32432432438</v>
      </c>
      <c r="BU16" s="11">
        <v>632229.08108108107</v>
      </c>
      <c r="BV16" s="11">
        <v>421486.05405405402</v>
      </c>
      <c r="BW16" s="11">
        <v>210743.02702702701</v>
      </c>
      <c r="BX16" s="11">
        <v>3620631.8918918921</v>
      </c>
      <c r="BY16" s="11">
        <v>0</v>
      </c>
      <c r="BZ16" s="11">
        <v>987354.0540540542</v>
      </c>
      <c r="CA16" s="11">
        <v>1201781.0810810812</v>
      </c>
      <c r="CB16" s="11">
        <v>1201781.0810810812</v>
      </c>
      <c r="CC16" s="11">
        <v>987354.0540540542</v>
      </c>
      <c r="CD16" s="11">
        <v>635081.08108108118</v>
      </c>
      <c r="CE16" s="11">
        <v>0</v>
      </c>
      <c r="CF16" s="11">
        <v>0</v>
      </c>
      <c r="CG16" s="11">
        <v>5013351.3513513524</v>
      </c>
    </row>
    <row r="17" spans="3:85" ht="10.5" x14ac:dyDescent="0.4">
      <c r="C17" s="79" t="s">
        <v>154</v>
      </c>
      <c r="F17" s="72" t="s">
        <v>62</v>
      </c>
    </row>
    <row r="18" spans="3:85" ht="10.5" x14ac:dyDescent="0.4">
      <c r="D18" s="79" t="s">
        <v>155</v>
      </c>
      <c r="F18" s="72" t="s">
        <v>62</v>
      </c>
    </row>
    <row r="19" spans="3:85" x14ac:dyDescent="0.35">
      <c r="E19" s="75" t="s">
        <v>156</v>
      </c>
      <c r="F19" s="72" t="s">
        <v>62</v>
      </c>
      <c r="G19" s="73" t="s">
        <v>99</v>
      </c>
      <c r="H19" s="11">
        <v>0</v>
      </c>
      <c r="I19" s="11">
        <v>250</v>
      </c>
      <c r="J19" s="11">
        <v>250</v>
      </c>
      <c r="K19" s="11">
        <v>250</v>
      </c>
      <c r="L19" s="11">
        <v>250</v>
      </c>
      <c r="M19" s="11">
        <v>0</v>
      </c>
      <c r="N19" s="11">
        <v>0</v>
      </c>
      <c r="O19" s="11">
        <v>0</v>
      </c>
      <c r="P19" s="11">
        <v>1000</v>
      </c>
      <c r="Q19" s="74" t="s">
        <v>157</v>
      </c>
      <c r="R19" s="74" t="s">
        <v>158</v>
      </c>
      <c r="S19" s="11">
        <v>0</v>
      </c>
      <c r="T19" s="11">
        <v>1020810.8108108108</v>
      </c>
      <c r="U19" s="11">
        <v>1020810.8108108108</v>
      </c>
      <c r="V19" s="11">
        <v>1020810.8108108108</v>
      </c>
      <c r="W19" s="11">
        <v>1020810.8108108108</v>
      </c>
      <c r="X19" s="11">
        <v>0</v>
      </c>
      <c r="Y19" s="11">
        <v>0</v>
      </c>
      <c r="Z19" s="11">
        <v>0</v>
      </c>
      <c r="AA19" s="11">
        <v>4083243.2432432431</v>
      </c>
      <c r="AB19" s="73" t="s">
        <v>138</v>
      </c>
      <c r="AC19" s="73" t="s">
        <v>103</v>
      </c>
      <c r="AD19" s="73" t="s">
        <v>139</v>
      </c>
      <c r="AE19" s="73" t="s">
        <v>159</v>
      </c>
      <c r="AF19" s="11">
        <v>0</v>
      </c>
      <c r="AG19" s="11">
        <v>0</v>
      </c>
      <c r="AH19" s="11">
        <v>0</v>
      </c>
      <c r="AI19" s="11">
        <v>0</v>
      </c>
      <c r="AJ19" s="11">
        <v>0</v>
      </c>
      <c r="AK19" s="11">
        <v>0</v>
      </c>
      <c r="AL19" s="11">
        <v>0</v>
      </c>
      <c r="AM19" s="11">
        <v>0</v>
      </c>
      <c r="AN19" s="11">
        <v>0</v>
      </c>
      <c r="AO19" s="11">
        <v>0</v>
      </c>
      <c r="AP19" s="11">
        <v>0</v>
      </c>
      <c r="AQ19" s="11">
        <v>0</v>
      </c>
      <c r="AR19" s="11">
        <v>0</v>
      </c>
      <c r="AS19" s="11">
        <v>0</v>
      </c>
      <c r="AT19" s="11">
        <v>0</v>
      </c>
      <c r="AU19" s="11">
        <v>0</v>
      </c>
      <c r="AV19" s="11">
        <v>0</v>
      </c>
      <c r="AW19" s="11">
        <v>0</v>
      </c>
      <c r="AX19" s="11">
        <v>0</v>
      </c>
      <c r="AY19" s="11">
        <v>918729.7297297297</v>
      </c>
      <c r="AZ19" s="11">
        <v>918729.7297297297</v>
      </c>
      <c r="BA19" s="11">
        <v>918729.7297297297</v>
      </c>
      <c r="BB19" s="11">
        <v>918729.7297297297</v>
      </c>
      <c r="BC19" s="11">
        <v>0</v>
      </c>
      <c r="BD19" s="11">
        <v>0</v>
      </c>
      <c r="BE19" s="11">
        <v>0</v>
      </c>
      <c r="BF19" s="11">
        <v>3674918.9189189188</v>
      </c>
      <c r="BG19" s="11">
        <v>0</v>
      </c>
      <c r="BH19" s="11">
        <v>0</v>
      </c>
      <c r="BI19" s="11">
        <v>0</v>
      </c>
      <c r="BJ19" s="11">
        <v>0</v>
      </c>
      <c r="BK19" s="11">
        <v>0</v>
      </c>
      <c r="BL19" s="11">
        <v>0</v>
      </c>
      <c r="BM19" s="11">
        <v>0</v>
      </c>
      <c r="BN19" s="11">
        <v>0</v>
      </c>
      <c r="BO19" s="11">
        <v>0</v>
      </c>
      <c r="BP19" s="11">
        <v>0</v>
      </c>
      <c r="BQ19" s="11">
        <v>-1.4551915228366852E-11</v>
      </c>
      <c r="BR19" s="11">
        <v>-1.4551915228366852E-11</v>
      </c>
      <c r="BS19" s="11">
        <v>-1.4551915228366852E-11</v>
      </c>
      <c r="BT19" s="11">
        <v>-1.4551915228366852E-11</v>
      </c>
      <c r="BU19" s="11">
        <v>0</v>
      </c>
      <c r="BV19" s="11">
        <v>0</v>
      </c>
      <c r="BW19" s="11">
        <v>0</v>
      </c>
      <c r="BX19" s="11">
        <v>-5.8207660913467407E-11</v>
      </c>
      <c r="BY19" s="11">
        <v>0</v>
      </c>
      <c r="BZ19" s="11">
        <v>102081.08108108108</v>
      </c>
      <c r="CA19" s="11">
        <v>102081.08108108108</v>
      </c>
      <c r="CB19" s="11">
        <v>102081.08108108108</v>
      </c>
      <c r="CC19" s="11">
        <v>102081.08108108108</v>
      </c>
      <c r="CD19" s="11">
        <v>0</v>
      </c>
      <c r="CE19" s="11">
        <v>0</v>
      </c>
      <c r="CF19" s="11">
        <v>0</v>
      </c>
      <c r="CG19" s="11">
        <v>408324.32432432432</v>
      </c>
    </row>
    <row r="20" spans="3:85" x14ac:dyDescent="0.35">
      <c r="E20" s="75" t="s">
        <v>160</v>
      </c>
      <c r="F20" s="72" t="s">
        <v>62</v>
      </c>
      <c r="G20" s="73" t="s">
        <v>161</v>
      </c>
      <c r="H20" s="11">
        <v>0</v>
      </c>
      <c r="I20" s="11">
        <v>200</v>
      </c>
      <c r="J20" s="11">
        <v>400</v>
      </c>
      <c r="K20" s="11">
        <v>600</v>
      </c>
      <c r="L20" s="11">
        <v>600</v>
      </c>
      <c r="M20" s="11">
        <v>600</v>
      </c>
      <c r="N20" s="11">
        <v>400</v>
      </c>
      <c r="O20" s="11">
        <v>400</v>
      </c>
      <c r="P20" s="11">
        <v>3200</v>
      </c>
      <c r="Q20" s="74" t="s">
        <v>108</v>
      </c>
      <c r="R20" s="74" t="s">
        <v>109</v>
      </c>
      <c r="S20" s="13">
        <v>0</v>
      </c>
      <c r="T20" s="13">
        <v>37767.567567567567</v>
      </c>
      <c r="U20" s="13">
        <v>75535.135135135133</v>
      </c>
      <c r="V20" s="13">
        <v>113302.70270270269</v>
      </c>
      <c r="W20" s="13">
        <v>113302.70270270269</v>
      </c>
      <c r="X20" s="13">
        <v>113302.70270270269</v>
      </c>
      <c r="Y20" s="13">
        <v>75535.135135135133</v>
      </c>
      <c r="Z20" s="13">
        <v>75535.135135135133</v>
      </c>
      <c r="AA20" s="13">
        <v>604281.08108108107</v>
      </c>
      <c r="AB20" s="73" t="s">
        <v>138</v>
      </c>
      <c r="AC20" s="73" t="s">
        <v>110</v>
      </c>
      <c r="AD20" s="73" t="s">
        <v>139</v>
      </c>
      <c r="AE20" s="73" t="s">
        <v>162</v>
      </c>
      <c r="AF20" s="13">
        <v>0</v>
      </c>
      <c r="AG20" s="13">
        <v>13936.232432432431</v>
      </c>
      <c r="AH20" s="13">
        <v>27872.464864864862</v>
      </c>
      <c r="AI20" s="13">
        <v>41808.697297297294</v>
      </c>
      <c r="AJ20" s="13">
        <v>41808.697297297294</v>
      </c>
      <c r="AK20" s="13">
        <v>41808.697297297294</v>
      </c>
      <c r="AL20" s="13">
        <v>27872.464864864862</v>
      </c>
      <c r="AM20" s="13">
        <v>27872.464864864862</v>
      </c>
      <c r="AN20" s="13">
        <v>222979.71891891889</v>
      </c>
      <c r="AO20" s="13">
        <v>0</v>
      </c>
      <c r="AP20" s="13">
        <v>17033.17297297297</v>
      </c>
      <c r="AQ20" s="13">
        <v>34066.345945945941</v>
      </c>
      <c r="AR20" s="13">
        <v>51099.518918918926</v>
      </c>
      <c r="AS20" s="13">
        <v>51099.518918918926</v>
      </c>
      <c r="AT20" s="13">
        <v>51099.518918918926</v>
      </c>
      <c r="AU20" s="13">
        <v>34066.345945945941</v>
      </c>
      <c r="AV20" s="13">
        <v>34066.345945945941</v>
      </c>
      <c r="AW20" s="13">
        <v>272530.76756756759</v>
      </c>
      <c r="AX20" s="13">
        <v>0</v>
      </c>
      <c r="AY20" s="13">
        <v>0</v>
      </c>
      <c r="AZ20" s="13">
        <v>0</v>
      </c>
      <c r="BA20" s="13">
        <v>0</v>
      </c>
      <c r="BB20" s="13">
        <v>0</v>
      </c>
      <c r="BC20" s="13">
        <v>0</v>
      </c>
      <c r="BD20" s="13">
        <v>0</v>
      </c>
      <c r="BE20" s="13">
        <v>0</v>
      </c>
      <c r="BF20" s="13">
        <v>0</v>
      </c>
      <c r="BG20" s="13">
        <v>0</v>
      </c>
      <c r="BH20" s="13">
        <v>0</v>
      </c>
      <c r="BI20" s="13">
        <v>0</v>
      </c>
      <c r="BJ20" s="13">
        <v>0</v>
      </c>
      <c r="BK20" s="13">
        <v>0</v>
      </c>
      <c r="BL20" s="13">
        <v>0</v>
      </c>
      <c r="BM20" s="13">
        <v>0</v>
      </c>
      <c r="BN20" s="13">
        <v>0</v>
      </c>
      <c r="BO20" s="13">
        <v>0</v>
      </c>
      <c r="BP20" s="13">
        <v>0</v>
      </c>
      <c r="BQ20" s="13">
        <v>6798.1621621621634</v>
      </c>
      <c r="BR20" s="13">
        <v>13596.324324324327</v>
      </c>
      <c r="BS20" s="13">
        <v>20394.486486486479</v>
      </c>
      <c r="BT20" s="13">
        <v>20394.486486486479</v>
      </c>
      <c r="BU20" s="13">
        <v>20394.486486486479</v>
      </c>
      <c r="BV20" s="13">
        <v>13596.324324324327</v>
      </c>
      <c r="BW20" s="13">
        <v>13596.324324324327</v>
      </c>
      <c r="BX20" s="13">
        <v>108770.59459459459</v>
      </c>
      <c r="BY20" s="13">
        <v>0</v>
      </c>
      <c r="BZ20" s="13">
        <v>0</v>
      </c>
      <c r="CA20" s="13">
        <v>0</v>
      </c>
      <c r="CB20" s="13">
        <v>0</v>
      </c>
      <c r="CC20" s="13">
        <v>0</v>
      </c>
      <c r="CD20" s="13">
        <v>0</v>
      </c>
      <c r="CE20" s="13">
        <v>0</v>
      </c>
      <c r="CF20" s="13">
        <v>0</v>
      </c>
      <c r="CG20" s="13">
        <v>0</v>
      </c>
    </row>
    <row r="21" spans="3:85" ht="10.5" x14ac:dyDescent="0.4">
      <c r="D21" s="79" t="s">
        <v>45</v>
      </c>
      <c r="F21" s="72" t="s">
        <v>62</v>
      </c>
      <c r="G21" s="73" t="s">
        <v>112</v>
      </c>
      <c r="H21" s="80"/>
      <c r="I21" s="80"/>
      <c r="J21" s="80"/>
      <c r="K21" s="80"/>
      <c r="L21" s="80"/>
      <c r="M21" s="80"/>
      <c r="N21" s="80"/>
      <c r="O21" s="80"/>
      <c r="P21" s="80"/>
      <c r="Q21" s="74" t="s">
        <v>112</v>
      </c>
      <c r="R21" s="74" t="s">
        <v>112</v>
      </c>
      <c r="S21" s="11">
        <v>0</v>
      </c>
      <c r="T21" s="11">
        <v>1058578.3783783782</v>
      </c>
      <c r="U21" s="11">
        <v>1096345.9459459458</v>
      </c>
      <c r="V21" s="11">
        <v>1134113.5135135134</v>
      </c>
      <c r="W21" s="11">
        <v>1134113.5135135134</v>
      </c>
      <c r="X21" s="11">
        <v>113302.70270270269</v>
      </c>
      <c r="Y21" s="11">
        <v>75535.135135135133</v>
      </c>
      <c r="Z21" s="11">
        <v>75535.135135135133</v>
      </c>
      <c r="AA21" s="11">
        <v>4687524.3243243238</v>
      </c>
      <c r="AB21" s="73" t="s">
        <v>112</v>
      </c>
      <c r="AC21" s="73" t="s">
        <v>112</v>
      </c>
      <c r="AD21" s="73" t="s">
        <v>112</v>
      </c>
      <c r="AE21" s="73" t="s">
        <v>112</v>
      </c>
      <c r="AF21" s="11">
        <v>0</v>
      </c>
      <c r="AG21" s="11">
        <v>13936.232432432431</v>
      </c>
      <c r="AH21" s="11">
        <v>27872.464864864862</v>
      </c>
      <c r="AI21" s="11">
        <v>41808.697297297294</v>
      </c>
      <c r="AJ21" s="11">
        <v>41808.697297297294</v>
      </c>
      <c r="AK21" s="11">
        <v>41808.697297297294</v>
      </c>
      <c r="AL21" s="11">
        <v>27872.464864864862</v>
      </c>
      <c r="AM21" s="11">
        <v>27872.464864864862</v>
      </c>
      <c r="AN21" s="11">
        <v>222979.71891891889</v>
      </c>
      <c r="AO21" s="11">
        <v>0</v>
      </c>
      <c r="AP21" s="11">
        <v>17033.17297297297</v>
      </c>
      <c r="AQ21" s="11">
        <v>34066.345945945941</v>
      </c>
      <c r="AR21" s="11">
        <v>51099.518918918926</v>
      </c>
      <c r="AS21" s="11">
        <v>51099.518918918926</v>
      </c>
      <c r="AT21" s="11">
        <v>51099.518918918926</v>
      </c>
      <c r="AU21" s="11">
        <v>34066.345945945941</v>
      </c>
      <c r="AV21" s="11">
        <v>34066.345945945941</v>
      </c>
      <c r="AW21" s="11">
        <v>272530.76756756759</v>
      </c>
      <c r="AX21" s="11">
        <v>0</v>
      </c>
      <c r="AY21" s="11">
        <v>918729.7297297297</v>
      </c>
      <c r="AZ21" s="11">
        <v>918729.7297297297</v>
      </c>
      <c r="BA21" s="11">
        <v>918729.7297297297</v>
      </c>
      <c r="BB21" s="11">
        <v>918729.7297297297</v>
      </c>
      <c r="BC21" s="11">
        <v>0</v>
      </c>
      <c r="BD21" s="11">
        <v>0</v>
      </c>
      <c r="BE21" s="11">
        <v>0</v>
      </c>
      <c r="BF21" s="11">
        <v>3674918.9189189188</v>
      </c>
      <c r="BG21" s="11">
        <v>0</v>
      </c>
      <c r="BH21" s="11">
        <v>0</v>
      </c>
      <c r="BI21" s="11">
        <v>0</v>
      </c>
      <c r="BJ21" s="11">
        <v>0</v>
      </c>
      <c r="BK21" s="11">
        <v>0</v>
      </c>
      <c r="BL21" s="11">
        <v>0</v>
      </c>
      <c r="BM21" s="11">
        <v>0</v>
      </c>
      <c r="BN21" s="11">
        <v>0</v>
      </c>
      <c r="BO21" s="11">
        <v>0</v>
      </c>
      <c r="BP21" s="11">
        <v>0</v>
      </c>
      <c r="BQ21" s="11">
        <v>6798.1621621621489</v>
      </c>
      <c r="BR21" s="11">
        <v>13596.324324324312</v>
      </c>
      <c r="BS21" s="11">
        <v>20394.486486486465</v>
      </c>
      <c r="BT21" s="11">
        <v>20394.486486486465</v>
      </c>
      <c r="BU21" s="11">
        <v>20394.486486486479</v>
      </c>
      <c r="BV21" s="11">
        <v>13596.324324324327</v>
      </c>
      <c r="BW21" s="11">
        <v>13596.324324324327</v>
      </c>
      <c r="BX21" s="11">
        <v>108770.59459459453</v>
      </c>
      <c r="BY21" s="11">
        <v>0</v>
      </c>
      <c r="BZ21" s="11">
        <v>102081.08108108108</v>
      </c>
      <c r="CA21" s="11">
        <v>102081.08108108108</v>
      </c>
      <c r="CB21" s="11">
        <v>102081.08108108108</v>
      </c>
      <c r="CC21" s="11">
        <v>102081.08108108108</v>
      </c>
      <c r="CD21" s="11">
        <v>0</v>
      </c>
      <c r="CE21" s="11">
        <v>0</v>
      </c>
      <c r="CF21" s="11">
        <v>0</v>
      </c>
      <c r="CG21" s="11">
        <v>408324.32432432432</v>
      </c>
    </row>
    <row r="22" spans="3:85" ht="10.5" x14ac:dyDescent="0.4">
      <c r="D22" s="79" t="s">
        <v>163</v>
      </c>
      <c r="F22" s="72" t="s">
        <v>62</v>
      </c>
    </row>
    <row r="23" spans="3:85" x14ac:dyDescent="0.35">
      <c r="E23" s="75" t="s">
        <v>164</v>
      </c>
      <c r="F23" s="72" t="s">
        <v>62</v>
      </c>
      <c r="G23" s="73" t="s">
        <v>165</v>
      </c>
      <c r="H23" s="11">
        <v>0</v>
      </c>
      <c r="I23" s="11">
        <v>0</v>
      </c>
      <c r="J23" s="11">
        <v>20</v>
      </c>
      <c r="K23" s="11">
        <v>20</v>
      </c>
      <c r="L23" s="11">
        <v>20</v>
      </c>
      <c r="M23" s="11">
        <v>0</v>
      </c>
      <c r="N23" s="11">
        <v>0</v>
      </c>
      <c r="O23" s="11">
        <v>0</v>
      </c>
      <c r="P23" s="11">
        <v>60</v>
      </c>
      <c r="Q23" s="74" t="s">
        <v>166</v>
      </c>
      <c r="R23" s="74" t="s">
        <v>167</v>
      </c>
      <c r="S23" s="11">
        <v>0</v>
      </c>
      <c r="T23" s="11">
        <v>0</v>
      </c>
      <c r="U23" s="11">
        <v>1909459.4594594594</v>
      </c>
      <c r="V23" s="11">
        <v>1909459.4594594594</v>
      </c>
      <c r="W23" s="11">
        <v>1909459.4594594594</v>
      </c>
      <c r="X23" s="11">
        <v>0</v>
      </c>
      <c r="Y23" s="11">
        <v>0</v>
      </c>
      <c r="Z23" s="11">
        <v>0</v>
      </c>
      <c r="AA23" s="11">
        <v>5728378.3783783782</v>
      </c>
      <c r="AB23" s="73" t="s">
        <v>138</v>
      </c>
      <c r="AC23" s="73" t="s">
        <v>103</v>
      </c>
      <c r="AD23" s="73" t="s">
        <v>139</v>
      </c>
      <c r="AE23" s="73" t="s">
        <v>168</v>
      </c>
      <c r="AF23" s="11">
        <v>0</v>
      </c>
      <c r="AG23" s="11">
        <v>0</v>
      </c>
      <c r="AH23" s="11">
        <v>0</v>
      </c>
      <c r="AI23" s="11">
        <v>0</v>
      </c>
      <c r="AJ23" s="11">
        <v>0</v>
      </c>
      <c r="AK23" s="11">
        <v>0</v>
      </c>
      <c r="AL23" s="11">
        <v>0</v>
      </c>
      <c r="AM23" s="11">
        <v>0</v>
      </c>
      <c r="AN23" s="11">
        <v>0</v>
      </c>
      <c r="AO23" s="11">
        <v>0</v>
      </c>
      <c r="AP23" s="11">
        <v>0</v>
      </c>
      <c r="AQ23" s="11">
        <v>0</v>
      </c>
      <c r="AR23" s="11">
        <v>0</v>
      </c>
      <c r="AS23" s="11">
        <v>0</v>
      </c>
      <c r="AT23" s="11">
        <v>0</v>
      </c>
      <c r="AU23" s="11">
        <v>0</v>
      </c>
      <c r="AV23" s="11">
        <v>0</v>
      </c>
      <c r="AW23" s="11">
        <v>0</v>
      </c>
      <c r="AX23" s="11">
        <v>0</v>
      </c>
      <c r="AY23" s="11">
        <v>0</v>
      </c>
      <c r="AZ23" s="11">
        <v>1718513.5135135134</v>
      </c>
      <c r="BA23" s="11">
        <v>1718513.5135135134</v>
      </c>
      <c r="BB23" s="11">
        <v>1718513.5135135134</v>
      </c>
      <c r="BC23" s="11">
        <v>0</v>
      </c>
      <c r="BD23" s="11">
        <v>0</v>
      </c>
      <c r="BE23" s="11">
        <v>0</v>
      </c>
      <c r="BF23" s="11">
        <v>5155540.5405405406</v>
      </c>
      <c r="BG23" s="11">
        <v>0</v>
      </c>
      <c r="BH23" s="11">
        <v>0</v>
      </c>
      <c r="BI23" s="11">
        <v>0</v>
      </c>
      <c r="BJ23" s="11">
        <v>0</v>
      </c>
      <c r="BK23" s="11">
        <v>0</v>
      </c>
      <c r="BL23" s="11">
        <v>0</v>
      </c>
      <c r="BM23" s="11">
        <v>0</v>
      </c>
      <c r="BN23" s="11">
        <v>0</v>
      </c>
      <c r="BO23" s="11">
        <v>0</v>
      </c>
      <c r="BP23" s="11">
        <v>0</v>
      </c>
      <c r="BQ23" s="11">
        <v>0</v>
      </c>
      <c r="BR23" s="11">
        <v>1.1641532182693481E-10</v>
      </c>
      <c r="BS23" s="11">
        <v>1.1641532182693481E-10</v>
      </c>
      <c r="BT23" s="11">
        <v>1.1641532182693481E-10</v>
      </c>
      <c r="BU23" s="11">
        <v>0</v>
      </c>
      <c r="BV23" s="11">
        <v>0</v>
      </c>
      <c r="BW23" s="11">
        <v>0</v>
      </c>
      <c r="BX23" s="11">
        <v>3.4924596548080444E-10</v>
      </c>
      <c r="BY23" s="11">
        <v>0</v>
      </c>
      <c r="BZ23" s="11">
        <v>0</v>
      </c>
      <c r="CA23" s="11">
        <v>190945.94594594592</v>
      </c>
      <c r="CB23" s="11">
        <v>190945.94594594592</v>
      </c>
      <c r="CC23" s="11">
        <v>190945.94594594592</v>
      </c>
      <c r="CD23" s="11">
        <v>0</v>
      </c>
      <c r="CE23" s="11">
        <v>0</v>
      </c>
      <c r="CF23" s="11">
        <v>0</v>
      </c>
      <c r="CG23" s="11">
        <v>572837.83783783775</v>
      </c>
    </row>
    <row r="24" spans="3:85" x14ac:dyDescent="0.35">
      <c r="E24" s="75" t="s">
        <v>169</v>
      </c>
      <c r="F24" s="72" t="s">
        <v>62</v>
      </c>
      <c r="G24" s="73" t="s">
        <v>107</v>
      </c>
      <c r="H24" s="11">
        <v>0</v>
      </c>
      <c r="I24" s="11">
        <v>0</v>
      </c>
      <c r="J24" s="11">
        <v>600</v>
      </c>
      <c r="K24" s="11">
        <v>1200</v>
      </c>
      <c r="L24" s="11">
        <v>1200</v>
      </c>
      <c r="M24" s="11">
        <v>600</v>
      </c>
      <c r="N24" s="11">
        <v>0</v>
      </c>
      <c r="O24" s="11">
        <v>0</v>
      </c>
      <c r="P24" s="11">
        <v>3600</v>
      </c>
      <c r="Q24" s="74" t="s">
        <v>108</v>
      </c>
      <c r="R24" s="74" t="s">
        <v>109</v>
      </c>
      <c r="S24" s="13">
        <v>0</v>
      </c>
      <c r="T24" s="13">
        <v>0</v>
      </c>
      <c r="U24" s="13">
        <v>113302.70270270269</v>
      </c>
      <c r="V24" s="13">
        <v>226605.40540540538</v>
      </c>
      <c r="W24" s="13">
        <v>226605.40540540538</v>
      </c>
      <c r="X24" s="13">
        <v>113302.70270270269</v>
      </c>
      <c r="Y24" s="13">
        <v>0</v>
      </c>
      <c r="Z24" s="13">
        <v>0</v>
      </c>
      <c r="AA24" s="13">
        <v>679816.2162162161</v>
      </c>
      <c r="AB24" s="73" t="s">
        <v>138</v>
      </c>
      <c r="AC24" s="73" t="s">
        <v>110</v>
      </c>
      <c r="AD24" s="73" t="s">
        <v>139</v>
      </c>
      <c r="AE24" s="73" t="s">
        <v>111</v>
      </c>
      <c r="AF24" s="13">
        <v>0</v>
      </c>
      <c r="AG24" s="13">
        <v>0</v>
      </c>
      <c r="AH24" s="13">
        <v>0</v>
      </c>
      <c r="AI24" s="13">
        <v>0</v>
      </c>
      <c r="AJ24" s="13">
        <v>0</v>
      </c>
      <c r="AK24" s="13">
        <v>0</v>
      </c>
      <c r="AL24" s="13">
        <v>0</v>
      </c>
      <c r="AM24" s="13">
        <v>0</v>
      </c>
      <c r="AN24" s="13">
        <v>0</v>
      </c>
      <c r="AO24" s="13">
        <v>0</v>
      </c>
      <c r="AP24" s="13">
        <v>0</v>
      </c>
      <c r="AQ24" s="13">
        <v>0</v>
      </c>
      <c r="AR24" s="13">
        <v>0</v>
      </c>
      <c r="AS24" s="13">
        <v>0</v>
      </c>
      <c r="AT24" s="13">
        <v>0</v>
      </c>
      <c r="AU24" s="13">
        <v>0</v>
      </c>
      <c r="AV24" s="13">
        <v>0</v>
      </c>
      <c r="AW24" s="13">
        <v>0</v>
      </c>
      <c r="AX24" s="13">
        <v>0</v>
      </c>
      <c r="AY24" s="13">
        <v>0</v>
      </c>
      <c r="AZ24" s="13">
        <v>0</v>
      </c>
      <c r="BA24" s="13">
        <v>0</v>
      </c>
      <c r="BB24" s="13">
        <v>0</v>
      </c>
      <c r="BC24" s="13">
        <v>0</v>
      </c>
      <c r="BD24" s="13">
        <v>0</v>
      </c>
      <c r="BE24" s="13">
        <v>0</v>
      </c>
      <c r="BF24" s="13">
        <v>0</v>
      </c>
      <c r="BG24" s="13">
        <v>0</v>
      </c>
      <c r="BH24" s="13">
        <v>0</v>
      </c>
      <c r="BI24" s="13">
        <v>0</v>
      </c>
      <c r="BJ24" s="13">
        <v>0</v>
      </c>
      <c r="BK24" s="13">
        <v>0</v>
      </c>
      <c r="BL24" s="13">
        <v>0</v>
      </c>
      <c r="BM24" s="13">
        <v>0</v>
      </c>
      <c r="BN24" s="13">
        <v>0</v>
      </c>
      <c r="BO24" s="13">
        <v>0</v>
      </c>
      <c r="BP24" s="13">
        <v>0</v>
      </c>
      <c r="BQ24" s="13">
        <v>0</v>
      </c>
      <c r="BR24" s="13">
        <v>113302.70270270269</v>
      </c>
      <c r="BS24" s="13">
        <v>226605.40540540538</v>
      </c>
      <c r="BT24" s="13">
        <v>226605.40540540538</v>
      </c>
      <c r="BU24" s="13">
        <v>113302.70270270269</v>
      </c>
      <c r="BV24" s="13">
        <v>0</v>
      </c>
      <c r="BW24" s="13">
        <v>0</v>
      </c>
      <c r="BX24" s="13">
        <v>679816.2162162161</v>
      </c>
      <c r="BY24" s="13">
        <v>0</v>
      </c>
      <c r="BZ24" s="13">
        <v>0</v>
      </c>
      <c r="CA24" s="13">
        <v>0</v>
      </c>
      <c r="CB24" s="13">
        <v>0</v>
      </c>
      <c r="CC24" s="13">
        <v>0</v>
      </c>
      <c r="CD24" s="13">
        <v>0</v>
      </c>
      <c r="CE24" s="13">
        <v>0</v>
      </c>
      <c r="CF24" s="13">
        <v>0</v>
      </c>
      <c r="CG24" s="13">
        <v>0</v>
      </c>
    </row>
    <row r="25" spans="3:85" ht="10.5" x14ac:dyDescent="0.4">
      <c r="D25" s="79" t="s">
        <v>45</v>
      </c>
      <c r="F25" s="72" t="s">
        <v>62</v>
      </c>
      <c r="G25" s="73" t="s">
        <v>112</v>
      </c>
      <c r="H25" s="80"/>
      <c r="I25" s="80"/>
      <c r="J25" s="80"/>
      <c r="K25" s="80"/>
      <c r="L25" s="80"/>
      <c r="M25" s="80"/>
      <c r="N25" s="80"/>
      <c r="O25" s="80"/>
      <c r="P25" s="80"/>
      <c r="Q25" s="74" t="s">
        <v>112</v>
      </c>
      <c r="R25" s="74" t="s">
        <v>112</v>
      </c>
      <c r="S25" s="11">
        <v>0</v>
      </c>
      <c r="T25" s="11">
        <v>0</v>
      </c>
      <c r="U25" s="11">
        <v>2022762.1621621621</v>
      </c>
      <c r="V25" s="11">
        <v>2136064.8648648649</v>
      </c>
      <c r="W25" s="11">
        <v>2136064.8648648649</v>
      </c>
      <c r="X25" s="11">
        <v>113302.70270270269</v>
      </c>
      <c r="Y25" s="11">
        <v>0</v>
      </c>
      <c r="Z25" s="11">
        <v>0</v>
      </c>
      <c r="AA25" s="11">
        <v>6408194.5945945941</v>
      </c>
      <c r="AB25" s="73" t="s">
        <v>112</v>
      </c>
      <c r="AC25" s="73" t="s">
        <v>112</v>
      </c>
      <c r="AD25" s="73" t="s">
        <v>112</v>
      </c>
      <c r="AE25" s="73" t="s">
        <v>112</v>
      </c>
      <c r="AF25" s="11">
        <v>0</v>
      </c>
      <c r="AG25" s="11">
        <v>0</v>
      </c>
      <c r="AH25" s="11">
        <v>0</v>
      </c>
      <c r="AI25" s="11">
        <v>0</v>
      </c>
      <c r="AJ25" s="11">
        <v>0</v>
      </c>
      <c r="AK25" s="11">
        <v>0</v>
      </c>
      <c r="AL25" s="11">
        <v>0</v>
      </c>
      <c r="AM25" s="11">
        <v>0</v>
      </c>
      <c r="AN25" s="11">
        <v>0</v>
      </c>
      <c r="AO25" s="11">
        <v>0</v>
      </c>
      <c r="AP25" s="11">
        <v>0</v>
      </c>
      <c r="AQ25" s="11">
        <v>0</v>
      </c>
      <c r="AR25" s="11">
        <v>0</v>
      </c>
      <c r="AS25" s="11">
        <v>0</v>
      </c>
      <c r="AT25" s="11">
        <v>0</v>
      </c>
      <c r="AU25" s="11">
        <v>0</v>
      </c>
      <c r="AV25" s="11">
        <v>0</v>
      </c>
      <c r="AW25" s="11">
        <v>0</v>
      </c>
      <c r="AX25" s="11">
        <v>0</v>
      </c>
      <c r="AY25" s="11">
        <v>0</v>
      </c>
      <c r="AZ25" s="11">
        <v>1718513.5135135134</v>
      </c>
      <c r="BA25" s="11">
        <v>1718513.5135135134</v>
      </c>
      <c r="BB25" s="11">
        <v>1718513.5135135134</v>
      </c>
      <c r="BC25" s="11">
        <v>0</v>
      </c>
      <c r="BD25" s="11">
        <v>0</v>
      </c>
      <c r="BE25" s="11">
        <v>0</v>
      </c>
      <c r="BF25" s="11">
        <v>5155540.5405405406</v>
      </c>
      <c r="BG25" s="11">
        <v>0</v>
      </c>
      <c r="BH25" s="11">
        <v>0</v>
      </c>
      <c r="BI25" s="11">
        <v>0</v>
      </c>
      <c r="BJ25" s="11">
        <v>0</v>
      </c>
      <c r="BK25" s="11">
        <v>0</v>
      </c>
      <c r="BL25" s="11">
        <v>0</v>
      </c>
      <c r="BM25" s="11">
        <v>0</v>
      </c>
      <c r="BN25" s="11">
        <v>0</v>
      </c>
      <c r="BO25" s="11">
        <v>0</v>
      </c>
      <c r="BP25" s="11">
        <v>0</v>
      </c>
      <c r="BQ25" s="11">
        <v>0</v>
      </c>
      <c r="BR25" s="11">
        <v>113302.70270270281</v>
      </c>
      <c r="BS25" s="11">
        <v>226605.4054054055</v>
      </c>
      <c r="BT25" s="11">
        <v>226605.4054054055</v>
      </c>
      <c r="BU25" s="11">
        <v>113302.70270270269</v>
      </c>
      <c r="BV25" s="11">
        <v>0</v>
      </c>
      <c r="BW25" s="11">
        <v>0</v>
      </c>
      <c r="BX25" s="11">
        <v>679816.21621621645</v>
      </c>
      <c r="BY25" s="11">
        <v>0</v>
      </c>
      <c r="BZ25" s="11">
        <v>0</v>
      </c>
      <c r="CA25" s="11">
        <v>190945.94594594592</v>
      </c>
      <c r="CB25" s="11">
        <v>190945.94594594592</v>
      </c>
      <c r="CC25" s="11">
        <v>190945.94594594592</v>
      </c>
      <c r="CD25" s="11">
        <v>0</v>
      </c>
      <c r="CE25" s="11">
        <v>0</v>
      </c>
      <c r="CF25" s="11">
        <v>0</v>
      </c>
      <c r="CG25" s="11">
        <v>572837.83783783775</v>
      </c>
    </row>
    <row r="26" spans="3:85" x14ac:dyDescent="0.35">
      <c r="D26" s="75" t="s">
        <v>170</v>
      </c>
      <c r="F26" s="72" t="s">
        <v>62</v>
      </c>
      <c r="G26" s="73" t="s">
        <v>171</v>
      </c>
      <c r="H26" s="11">
        <v>0</v>
      </c>
      <c r="I26" s="11">
        <v>8</v>
      </c>
      <c r="J26" s="11">
        <v>8</v>
      </c>
      <c r="K26" s="11">
        <v>8</v>
      </c>
      <c r="L26" s="11">
        <v>0</v>
      </c>
      <c r="M26" s="11">
        <v>0</v>
      </c>
      <c r="N26" s="11">
        <v>0</v>
      </c>
      <c r="O26" s="11">
        <v>0</v>
      </c>
      <c r="P26" s="11">
        <v>24</v>
      </c>
      <c r="Q26" s="74" t="s">
        <v>172</v>
      </c>
      <c r="R26" s="74" t="s">
        <v>173</v>
      </c>
      <c r="S26" s="13">
        <v>0</v>
      </c>
      <c r="T26" s="13">
        <v>162162.16216216216</v>
      </c>
      <c r="U26" s="13">
        <v>162162.16216216216</v>
      </c>
      <c r="V26" s="13">
        <v>162162.16216216216</v>
      </c>
      <c r="W26" s="13">
        <v>0</v>
      </c>
      <c r="X26" s="13">
        <v>0</v>
      </c>
      <c r="Y26" s="13">
        <v>0</v>
      </c>
      <c r="Z26" s="13">
        <v>0</v>
      </c>
      <c r="AA26" s="13">
        <v>486486.48648648651</v>
      </c>
      <c r="AB26" s="73" t="s">
        <v>138</v>
      </c>
      <c r="AC26" s="73" t="s">
        <v>103</v>
      </c>
      <c r="AD26" s="73" t="s">
        <v>139</v>
      </c>
      <c r="AE26" s="73" t="s">
        <v>174</v>
      </c>
      <c r="AF26" s="13">
        <v>0</v>
      </c>
      <c r="AG26" s="13">
        <v>64864.864864864867</v>
      </c>
      <c r="AH26" s="13">
        <v>64864.864864864867</v>
      </c>
      <c r="AI26" s="13">
        <v>64864.864864864867</v>
      </c>
      <c r="AJ26" s="13">
        <v>0</v>
      </c>
      <c r="AK26" s="13">
        <v>0</v>
      </c>
      <c r="AL26" s="13">
        <v>0</v>
      </c>
      <c r="AM26" s="13">
        <v>0</v>
      </c>
      <c r="AN26" s="13">
        <v>194594.59459459462</v>
      </c>
      <c r="AO26" s="13">
        <v>0</v>
      </c>
      <c r="AP26" s="13">
        <v>97297.297297297293</v>
      </c>
      <c r="AQ26" s="13">
        <v>97297.297297297293</v>
      </c>
      <c r="AR26" s="13">
        <v>97297.297297297293</v>
      </c>
      <c r="AS26" s="13">
        <v>0</v>
      </c>
      <c r="AT26" s="13">
        <v>0</v>
      </c>
      <c r="AU26" s="13">
        <v>0</v>
      </c>
      <c r="AV26" s="13">
        <v>0</v>
      </c>
      <c r="AW26" s="13">
        <v>291891.89189189189</v>
      </c>
      <c r="AX26" s="13">
        <v>0</v>
      </c>
      <c r="AY26" s="13">
        <v>0</v>
      </c>
      <c r="AZ26" s="13">
        <v>0</v>
      </c>
      <c r="BA26" s="13">
        <v>0</v>
      </c>
      <c r="BB26" s="13">
        <v>0</v>
      </c>
      <c r="BC26" s="13">
        <v>0</v>
      </c>
      <c r="BD26" s="13">
        <v>0</v>
      </c>
      <c r="BE26" s="13">
        <v>0</v>
      </c>
      <c r="BF26" s="13">
        <v>0</v>
      </c>
      <c r="BG26" s="13">
        <v>0</v>
      </c>
      <c r="BH26" s="13">
        <v>0</v>
      </c>
      <c r="BI26" s="13">
        <v>0</v>
      </c>
      <c r="BJ26" s="13">
        <v>0</v>
      </c>
      <c r="BK26" s="13">
        <v>0</v>
      </c>
      <c r="BL26" s="13">
        <v>0</v>
      </c>
      <c r="BM26" s="13">
        <v>0</v>
      </c>
      <c r="BN26" s="13">
        <v>0</v>
      </c>
      <c r="BO26" s="13">
        <v>0</v>
      </c>
      <c r="BP26" s="13">
        <v>0</v>
      </c>
      <c r="BQ26" s="13">
        <v>0</v>
      </c>
      <c r="BR26" s="13">
        <v>0</v>
      </c>
      <c r="BS26" s="13">
        <v>0</v>
      </c>
      <c r="BT26" s="13">
        <v>0</v>
      </c>
      <c r="BU26" s="13">
        <v>0</v>
      </c>
      <c r="BV26" s="13">
        <v>0</v>
      </c>
      <c r="BW26" s="13">
        <v>0</v>
      </c>
      <c r="BX26" s="13">
        <v>0</v>
      </c>
      <c r="BY26" s="13">
        <v>0</v>
      </c>
      <c r="BZ26" s="13">
        <v>0</v>
      </c>
      <c r="CA26" s="13">
        <v>0</v>
      </c>
      <c r="CB26" s="13">
        <v>0</v>
      </c>
      <c r="CC26" s="13">
        <v>0</v>
      </c>
      <c r="CD26" s="13">
        <v>0</v>
      </c>
      <c r="CE26" s="13">
        <v>0</v>
      </c>
      <c r="CF26" s="13">
        <v>0</v>
      </c>
      <c r="CG26" s="13">
        <v>0</v>
      </c>
    </row>
    <row r="27" spans="3:85" ht="10.5" x14ac:dyDescent="0.4">
      <c r="C27" s="79" t="s">
        <v>45</v>
      </c>
      <c r="F27" s="72" t="s">
        <v>62</v>
      </c>
      <c r="G27" s="73" t="s">
        <v>112</v>
      </c>
      <c r="H27" s="80"/>
      <c r="I27" s="80"/>
      <c r="J27" s="80"/>
      <c r="K27" s="80"/>
      <c r="L27" s="80"/>
      <c r="M27" s="80"/>
      <c r="N27" s="80"/>
      <c r="O27" s="80"/>
      <c r="P27" s="80"/>
      <c r="Q27" s="74" t="s">
        <v>112</v>
      </c>
      <c r="R27" s="74" t="s">
        <v>112</v>
      </c>
      <c r="S27" s="11">
        <v>0</v>
      </c>
      <c r="T27" s="11">
        <v>1220740.5405405404</v>
      </c>
      <c r="U27" s="11">
        <v>3281270.2702702703</v>
      </c>
      <c r="V27" s="11">
        <v>3432340.5405405406</v>
      </c>
      <c r="W27" s="11">
        <v>3270178.3783783782</v>
      </c>
      <c r="X27" s="11">
        <v>226605.40540540538</v>
      </c>
      <c r="Y27" s="11">
        <v>75535.135135135133</v>
      </c>
      <c r="Z27" s="11">
        <v>75535.135135135133</v>
      </c>
      <c r="AA27" s="11">
        <v>11582205.405405406</v>
      </c>
      <c r="AB27" s="73" t="s">
        <v>112</v>
      </c>
      <c r="AC27" s="73" t="s">
        <v>112</v>
      </c>
      <c r="AD27" s="73" t="s">
        <v>112</v>
      </c>
      <c r="AE27" s="73" t="s">
        <v>112</v>
      </c>
      <c r="AF27" s="11">
        <v>0</v>
      </c>
      <c r="AG27" s="11">
        <v>78801.097297297296</v>
      </c>
      <c r="AH27" s="11">
        <v>92737.329729729725</v>
      </c>
      <c r="AI27" s="11">
        <v>106673.56216216215</v>
      </c>
      <c r="AJ27" s="11">
        <v>41808.697297297294</v>
      </c>
      <c r="AK27" s="11">
        <v>41808.697297297294</v>
      </c>
      <c r="AL27" s="11">
        <v>27872.464864864862</v>
      </c>
      <c r="AM27" s="11">
        <v>27872.464864864862</v>
      </c>
      <c r="AN27" s="11">
        <v>417574.31351351354</v>
      </c>
      <c r="AO27" s="11">
        <v>0</v>
      </c>
      <c r="AP27" s="11">
        <v>114330.47027027026</v>
      </c>
      <c r="AQ27" s="11">
        <v>131363.64324324322</v>
      </c>
      <c r="AR27" s="11">
        <v>148396.81621621622</v>
      </c>
      <c r="AS27" s="11">
        <v>51099.518918918926</v>
      </c>
      <c r="AT27" s="11">
        <v>51099.518918918926</v>
      </c>
      <c r="AU27" s="11">
        <v>34066.345945945941</v>
      </c>
      <c r="AV27" s="11">
        <v>34066.345945945941</v>
      </c>
      <c r="AW27" s="11">
        <v>564422.65945945948</v>
      </c>
      <c r="AX27" s="11">
        <v>0</v>
      </c>
      <c r="AY27" s="11">
        <v>918729.7297297297</v>
      </c>
      <c r="AZ27" s="11">
        <v>2637243.2432432431</v>
      </c>
      <c r="BA27" s="11">
        <v>2637243.2432432431</v>
      </c>
      <c r="BB27" s="11">
        <v>2637243.2432432431</v>
      </c>
      <c r="BC27" s="11">
        <v>0</v>
      </c>
      <c r="BD27" s="11">
        <v>0</v>
      </c>
      <c r="BE27" s="11">
        <v>0</v>
      </c>
      <c r="BF27" s="11">
        <v>8830459.4594594594</v>
      </c>
      <c r="BG27" s="11">
        <v>0</v>
      </c>
      <c r="BH27" s="11">
        <v>0</v>
      </c>
      <c r="BI27" s="11">
        <v>0</v>
      </c>
      <c r="BJ27" s="11">
        <v>0</v>
      </c>
      <c r="BK27" s="11">
        <v>0</v>
      </c>
      <c r="BL27" s="11">
        <v>0</v>
      </c>
      <c r="BM27" s="11">
        <v>0</v>
      </c>
      <c r="BN27" s="11">
        <v>0</v>
      </c>
      <c r="BO27" s="11">
        <v>0</v>
      </c>
      <c r="BP27" s="11">
        <v>0</v>
      </c>
      <c r="BQ27" s="11">
        <v>6798.1621621621489</v>
      </c>
      <c r="BR27" s="11">
        <v>126899.02702702713</v>
      </c>
      <c r="BS27" s="11">
        <v>246999.89189189195</v>
      </c>
      <c r="BT27" s="11">
        <v>246999.89189189195</v>
      </c>
      <c r="BU27" s="11">
        <v>133697.18918918917</v>
      </c>
      <c r="BV27" s="11">
        <v>13596.324324324327</v>
      </c>
      <c r="BW27" s="11">
        <v>13596.324324324327</v>
      </c>
      <c r="BX27" s="11">
        <v>788586.810810811</v>
      </c>
      <c r="BY27" s="11">
        <v>0</v>
      </c>
      <c r="BZ27" s="11">
        <v>102081.08108108108</v>
      </c>
      <c r="CA27" s="11">
        <v>293027.02702702698</v>
      </c>
      <c r="CB27" s="11">
        <v>293027.02702702698</v>
      </c>
      <c r="CC27" s="11">
        <v>293027.02702702698</v>
      </c>
      <c r="CD27" s="11">
        <v>0</v>
      </c>
      <c r="CE27" s="11">
        <v>0</v>
      </c>
      <c r="CF27" s="11">
        <v>0</v>
      </c>
      <c r="CG27" s="11">
        <v>981162.16216216213</v>
      </c>
    </row>
    <row r="28" spans="3:85" ht="10.5" x14ac:dyDescent="0.4">
      <c r="C28" s="79" t="s">
        <v>175</v>
      </c>
      <c r="F28" s="72" t="s">
        <v>62</v>
      </c>
    </row>
    <row r="29" spans="3:85" ht="10.5" x14ac:dyDescent="0.4">
      <c r="D29" s="79" t="s">
        <v>176</v>
      </c>
      <c r="F29" s="72" t="s">
        <v>62</v>
      </c>
    </row>
    <row r="30" spans="3:85" x14ac:dyDescent="0.35">
      <c r="E30" s="75" t="s">
        <v>177</v>
      </c>
      <c r="F30" s="72" t="s">
        <v>62</v>
      </c>
      <c r="G30" s="73" t="s">
        <v>178</v>
      </c>
      <c r="H30" s="11">
        <v>0</v>
      </c>
      <c r="I30" s="11">
        <v>55</v>
      </c>
      <c r="J30" s="11">
        <v>128</v>
      </c>
      <c r="K30" s="11">
        <v>230</v>
      </c>
      <c r="L30" s="11">
        <v>138</v>
      </c>
      <c r="M30" s="11">
        <v>0</v>
      </c>
      <c r="N30" s="11">
        <v>0</v>
      </c>
      <c r="O30" s="11">
        <v>0</v>
      </c>
      <c r="P30" s="11">
        <v>551</v>
      </c>
      <c r="Q30" s="74" t="s">
        <v>179</v>
      </c>
      <c r="R30" s="74" t="s">
        <v>180</v>
      </c>
      <c r="S30" s="11">
        <v>0</v>
      </c>
      <c r="T30" s="11">
        <v>48819.736216216217</v>
      </c>
      <c r="U30" s="11">
        <v>118161.51427459461</v>
      </c>
      <c r="V30" s="11">
        <v>220814.32980064867</v>
      </c>
      <c r="W30" s="11">
        <v>137788.14179560478</v>
      </c>
      <c r="X30" s="11">
        <v>0</v>
      </c>
      <c r="Y30" s="11">
        <v>0</v>
      </c>
      <c r="Z30" s="11">
        <v>0</v>
      </c>
      <c r="AA30" s="11">
        <v>525583.72208706429</v>
      </c>
      <c r="AB30" s="73" t="s">
        <v>138</v>
      </c>
      <c r="AC30" s="73" t="s">
        <v>110</v>
      </c>
      <c r="AD30" s="73" t="s">
        <v>181</v>
      </c>
      <c r="AE30" s="73" t="s">
        <v>111</v>
      </c>
      <c r="AF30" s="11">
        <v>0</v>
      </c>
      <c r="AG30" s="11">
        <v>0</v>
      </c>
      <c r="AH30" s="11">
        <v>0</v>
      </c>
      <c r="AI30" s="11">
        <v>0</v>
      </c>
      <c r="AJ30" s="11">
        <v>0</v>
      </c>
      <c r="AK30" s="11">
        <v>0</v>
      </c>
      <c r="AL30" s="11">
        <v>0</v>
      </c>
      <c r="AM30" s="11">
        <v>0</v>
      </c>
      <c r="AN30" s="11">
        <v>0</v>
      </c>
      <c r="AO30" s="11">
        <v>0</v>
      </c>
      <c r="AP30" s="11">
        <v>0</v>
      </c>
      <c r="AQ30" s="11">
        <v>0</v>
      </c>
      <c r="AR30" s="11">
        <v>0</v>
      </c>
      <c r="AS30" s="11">
        <v>0</v>
      </c>
      <c r="AT30" s="11">
        <v>0</v>
      </c>
      <c r="AU30" s="11">
        <v>0</v>
      </c>
      <c r="AV30" s="11">
        <v>0</v>
      </c>
      <c r="AW30" s="11">
        <v>0</v>
      </c>
      <c r="AX30" s="11">
        <v>0</v>
      </c>
      <c r="AY30" s="11">
        <v>0</v>
      </c>
      <c r="AZ30" s="11">
        <v>0</v>
      </c>
      <c r="BA30" s="11">
        <v>0</v>
      </c>
      <c r="BB30" s="11">
        <v>0</v>
      </c>
      <c r="BC30" s="11">
        <v>0</v>
      </c>
      <c r="BD30" s="11">
        <v>0</v>
      </c>
      <c r="BE30" s="11">
        <v>0</v>
      </c>
      <c r="BF30" s="11">
        <v>0</v>
      </c>
      <c r="BG30" s="11">
        <v>0</v>
      </c>
      <c r="BH30" s="11">
        <v>0</v>
      </c>
      <c r="BI30" s="11">
        <v>0</v>
      </c>
      <c r="BJ30" s="11">
        <v>0</v>
      </c>
      <c r="BK30" s="11">
        <v>0</v>
      </c>
      <c r="BL30" s="11">
        <v>0</v>
      </c>
      <c r="BM30" s="11">
        <v>0</v>
      </c>
      <c r="BN30" s="11">
        <v>0</v>
      </c>
      <c r="BO30" s="11">
        <v>0</v>
      </c>
      <c r="BP30" s="11">
        <v>0</v>
      </c>
      <c r="BQ30" s="11">
        <v>48819.736216216217</v>
      </c>
      <c r="BR30" s="11">
        <v>118161.51427459461</v>
      </c>
      <c r="BS30" s="11">
        <v>220814.32980064867</v>
      </c>
      <c r="BT30" s="11">
        <v>137788.14179560478</v>
      </c>
      <c r="BU30" s="11">
        <v>0</v>
      </c>
      <c r="BV30" s="11">
        <v>0</v>
      </c>
      <c r="BW30" s="11">
        <v>0</v>
      </c>
      <c r="BX30" s="11">
        <v>525583.72208706429</v>
      </c>
      <c r="BY30" s="11">
        <v>0</v>
      </c>
      <c r="BZ30" s="11">
        <v>0</v>
      </c>
      <c r="CA30" s="11">
        <v>0</v>
      </c>
      <c r="CB30" s="11">
        <v>0</v>
      </c>
      <c r="CC30" s="11">
        <v>0</v>
      </c>
      <c r="CD30" s="11">
        <v>0</v>
      </c>
      <c r="CE30" s="11">
        <v>0</v>
      </c>
      <c r="CF30" s="11">
        <v>0</v>
      </c>
      <c r="CG30" s="11">
        <v>0</v>
      </c>
    </row>
    <row r="31" spans="3:85" ht="10.5" x14ac:dyDescent="0.4">
      <c r="D31" s="79" t="s">
        <v>182</v>
      </c>
      <c r="F31" s="72" t="s">
        <v>62</v>
      </c>
    </row>
    <row r="32" spans="3:85" x14ac:dyDescent="0.35">
      <c r="E32" s="75" t="s">
        <v>183</v>
      </c>
      <c r="F32" s="72" t="s">
        <v>62</v>
      </c>
      <c r="G32" s="73" t="s">
        <v>184</v>
      </c>
      <c r="H32" s="11">
        <v>600</v>
      </c>
      <c r="I32" s="11">
        <v>1000</v>
      </c>
      <c r="J32" s="11">
        <v>2400</v>
      </c>
      <c r="K32" s="11">
        <v>2500</v>
      </c>
      <c r="L32" s="11">
        <v>1500</v>
      </c>
      <c r="M32" s="11">
        <v>1000</v>
      </c>
      <c r="N32" s="11">
        <v>1000</v>
      </c>
      <c r="O32" s="11">
        <v>0</v>
      </c>
      <c r="P32" s="11">
        <v>10000</v>
      </c>
      <c r="Q32" s="74" t="s">
        <v>185</v>
      </c>
      <c r="R32" s="74" t="s">
        <v>186</v>
      </c>
      <c r="S32" s="11">
        <v>19021.62162162162</v>
      </c>
      <c r="T32" s="11">
        <v>32970.810810810806</v>
      </c>
      <c r="U32" s="11">
        <v>82295.143783783802</v>
      </c>
      <c r="V32" s="11">
        <v>89153.07243243244</v>
      </c>
      <c r="W32" s="11">
        <v>55631.517197837849</v>
      </c>
      <c r="X32" s="11">
        <v>38571.185257167584</v>
      </c>
      <c r="Y32" s="11">
        <v>40114.032667454281</v>
      </c>
      <c r="Z32" s="11">
        <v>0</v>
      </c>
      <c r="AA32" s="11">
        <v>357757.38377110841</v>
      </c>
      <c r="AB32" s="73" t="s">
        <v>138</v>
      </c>
      <c r="AC32" s="73" t="s">
        <v>110</v>
      </c>
      <c r="AD32" s="73" t="s">
        <v>145</v>
      </c>
      <c r="AE32" s="73" t="s">
        <v>187</v>
      </c>
      <c r="AF32" s="11">
        <v>7798.864864864865</v>
      </c>
      <c r="AG32" s="11">
        <v>13518.032432432432</v>
      </c>
      <c r="AH32" s="11">
        <v>33741.008951351359</v>
      </c>
      <c r="AI32" s="11">
        <v>36552.759697297297</v>
      </c>
      <c r="AJ32" s="11">
        <v>22808.922051113517</v>
      </c>
      <c r="AK32" s="11">
        <v>15814.185955438708</v>
      </c>
      <c r="AL32" s="11">
        <v>16446.753393656254</v>
      </c>
      <c r="AM32" s="11">
        <v>0</v>
      </c>
      <c r="AN32" s="11">
        <v>146680.52734615444</v>
      </c>
      <c r="AO32" s="11">
        <v>7798.864864864865</v>
      </c>
      <c r="AP32" s="11">
        <v>13518.032432432432</v>
      </c>
      <c r="AQ32" s="11">
        <v>33741.008951351359</v>
      </c>
      <c r="AR32" s="11">
        <v>36552.759697297297</v>
      </c>
      <c r="AS32" s="11">
        <v>22808.922051113517</v>
      </c>
      <c r="AT32" s="11">
        <v>15814.185955438708</v>
      </c>
      <c r="AU32" s="11">
        <v>16446.753393656254</v>
      </c>
      <c r="AV32" s="11">
        <v>0</v>
      </c>
      <c r="AW32" s="11">
        <v>146680.52734615444</v>
      </c>
      <c r="AX32" s="11">
        <v>0</v>
      </c>
      <c r="AY32" s="11">
        <v>0</v>
      </c>
      <c r="AZ32" s="11">
        <v>0</v>
      </c>
      <c r="BA32" s="11">
        <v>0</v>
      </c>
      <c r="BB32" s="11">
        <v>0</v>
      </c>
      <c r="BC32" s="11">
        <v>0</v>
      </c>
      <c r="BD32" s="11">
        <v>0</v>
      </c>
      <c r="BE32" s="11">
        <v>0</v>
      </c>
      <c r="BF32" s="11">
        <v>0</v>
      </c>
      <c r="BG32" s="11">
        <v>0</v>
      </c>
      <c r="BH32" s="11">
        <v>0</v>
      </c>
      <c r="BI32" s="11">
        <v>0</v>
      </c>
      <c r="BJ32" s="11">
        <v>0</v>
      </c>
      <c r="BK32" s="11">
        <v>0</v>
      </c>
      <c r="BL32" s="11">
        <v>0</v>
      </c>
      <c r="BM32" s="11">
        <v>0</v>
      </c>
      <c r="BN32" s="11">
        <v>0</v>
      </c>
      <c r="BO32" s="11">
        <v>0</v>
      </c>
      <c r="BP32" s="11">
        <v>3423.8918918918916</v>
      </c>
      <c r="BQ32" s="11">
        <v>5934.7459459459451</v>
      </c>
      <c r="BR32" s="11">
        <v>14813.125881081083</v>
      </c>
      <c r="BS32" s="11">
        <v>16047.553037837839</v>
      </c>
      <c r="BT32" s="11">
        <v>10013.673095610813</v>
      </c>
      <c r="BU32" s="11">
        <v>6942.8133462901642</v>
      </c>
      <c r="BV32" s="11">
        <v>7220.5258801417704</v>
      </c>
      <c r="BW32" s="11">
        <v>0</v>
      </c>
      <c r="BX32" s="11">
        <v>64396.329078799514</v>
      </c>
      <c r="BY32" s="11">
        <v>0</v>
      </c>
      <c r="BZ32" s="11">
        <v>0</v>
      </c>
      <c r="CA32" s="11">
        <v>0</v>
      </c>
      <c r="CB32" s="11">
        <v>0</v>
      </c>
      <c r="CC32" s="11">
        <v>0</v>
      </c>
      <c r="CD32" s="11">
        <v>0</v>
      </c>
      <c r="CE32" s="11">
        <v>0</v>
      </c>
      <c r="CF32" s="11">
        <v>0</v>
      </c>
      <c r="CG32" s="11">
        <v>0</v>
      </c>
    </row>
    <row r="33" spans="1:85" x14ac:dyDescent="0.35">
      <c r="E33" s="75" t="s">
        <v>188</v>
      </c>
      <c r="F33" s="72" t="s">
        <v>62</v>
      </c>
      <c r="G33" s="73" t="s">
        <v>189</v>
      </c>
      <c r="H33" s="11">
        <v>300</v>
      </c>
      <c r="I33" s="11">
        <v>600</v>
      </c>
      <c r="J33" s="11">
        <v>800</v>
      </c>
      <c r="K33" s="11">
        <v>800</v>
      </c>
      <c r="L33" s="11">
        <v>600</v>
      </c>
      <c r="M33" s="11">
        <v>600</v>
      </c>
      <c r="N33" s="11">
        <v>300</v>
      </c>
      <c r="O33" s="11">
        <v>0</v>
      </c>
      <c r="P33" s="11">
        <v>4000</v>
      </c>
      <c r="Q33" s="74" t="s">
        <v>190</v>
      </c>
      <c r="R33" s="74" t="s">
        <v>191</v>
      </c>
      <c r="S33" s="11">
        <v>26051.351351351354</v>
      </c>
      <c r="T33" s="11">
        <v>54186.810810810814</v>
      </c>
      <c r="U33" s="11">
        <v>75139.044324324335</v>
      </c>
      <c r="V33" s="11">
        <v>78144.606097297306</v>
      </c>
      <c r="W33" s="11">
        <v>60952.792755891904</v>
      </c>
      <c r="X33" s="11">
        <v>63390.904466127591</v>
      </c>
      <c r="Y33" s="11">
        <v>32963.270322386343</v>
      </c>
      <c r="Z33" s="11">
        <v>0</v>
      </c>
      <c r="AA33" s="11">
        <v>390828.7801281896</v>
      </c>
      <c r="AB33" s="73" t="s">
        <v>138</v>
      </c>
      <c r="AC33" s="73" t="s">
        <v>110</v>
      </c>
      <c r="AD33" s="73" t="s">
        <v>145</v>
      </c>
      <c r="AE33" s="73" t="s">
        <v>187</v>
      </c>
      <c r="AF33" s="11">
        <v>10681.054054054055</v>
      </c>
      <c r="AG33" s="11">
        <v>22216.592432432433</v>
      </c>
      <c r="AH33" s="11">
        <v>30807.008172972979</v>
      </c>
      <c r="AI33" s="11">
        <v>32039.2884998919</v>
      </c>
      <c r="AJ33" s="11">
        <v>24990.645029915682</v>
      </c>
      <c r="AK33" s="11">
        <v>25990.270831112313</v>
      </c>
      <c r="AL33" s="11">
        <v>13514.940832178401</v>
      </c>
      <c r="AM33" s="11">
        <v>0</v>
      </c>
      <c r="AN33" s="11">
        <v>160239.79985255777</v>
      </c>
      <c r="AO33" s="11">
        <v>10681.054054054055</v>
      </c>
      <c r="AP33" s="11">
        <v>22216.592432432433</v>
      </c>
      <c r="AQ33" s="11">
        <v>30807.008172972979</v>
      </c>
      <c r="AR33" s="11">
        <v>32039.2884998919</v>
      </c>
      <c r="AS33" s="11">
        <v>24990.645029915682</v>
      </c>
      <c r="AT33" s="11">
        <v>25990.270831112313</v>
      </c>
      <c r="AU33" s="11">
        <v>13514.940832178401</v>
      </c>
      <c r="AV33" s="11">
        <v>0</v>
      </c>
      <c r="AW33" s="11">
        <v>160239.79985255777</v>
      </c>
      <c r="AX33" s="11">
        <v>0</v>
      </c>
      <c r="AY33" s="11">
        <v>0</v>
      </c>
      <c r="AZ33" s="11">
        <v>0</v>
      </c>
      <c r="BA33" s="11">
        <v>0</v>
      </c>
      <c r="BB33" s="11">
        <v>0</v>
      </c>
      <c r="BC33" s="11">
        <v>0</v>
      </c>
      <c r="BD33" s="11">
        <v>0</v>
      </c>
      <c r="BE33" s="11">
        <v>0</v>
      </c>
      <c r="BF33" s="11">
        <v>0</v>
      </c>
      <c r="BG33" s="11">
        <v>0</v>
      </c>
      <c r="BH33" s="11">
        <v>0</v>
      </c>
      <c r="BI33" s="11">
        <v>0</v>
      </c>
      <c r="BJ33" s="11">
        <v>0</v>
      </c>
      <c r="BK33" s="11">
        <v>0</v>
      </c>
      <c r="BL33" s="11">
        <v>0</v>
      </c>
      <c r="BM33" s="11">
        <v>0</v>
      </c>
      <c r="BN33" s="11">
        <v>0</v>
      </c>
      <c r="BO33" s="11">
        <v>0</v>
      </c>
      <c r="BP33" s="11">
        <v>4689.2432432432433</v>
      </c>
      <c r="BQ33" s="11">
        <v>9753.6259459459452</v>
      </c>
      <c r="BR33" s="11">
        <v>13525.027978378379</v>
      </c>
      <c r="BS33" s="11">
        <v>14066.029097513507</v>
      </c>
      <c r="BT33" s="11">
        <v>10971.502696060543</v>
      </c>
      <c r="BU33" s="11">
        <v>11410.362803902966</v>
      </c>
      <c r="BV33" s="11">
        <v>5933.3886580295421</v>
      </c>
      <c r="BW33" s="11">
        <v>0</v>
      </c>
      <c r="BX33" s="11">
        <v>70349.180423074125</v>
      </c>
      <c r="BY33" s="11">
        <v>0</v>
      </c>
      <c r="BZ33" s="11">
        <v>0</v>
      </c>
      <c r="CA33" s="11">
        <v>0</v>
      </c>
      <c r="CB33" s="11">
        <v>0</v>
      </c>
      <c r="CC33" s="11">
        <v>0</v>
      </c>
      <c r="CD33" s="11">
        <v>0</v>
      </c>
      <c r="CE33" s="11">
        <v>0</v>
      </c>
      <c r="CF33" s="11">
        <v>0</v>
      </c>
      <c r="CG33" s="11">
        <v>0</v>
      </c>
    </row>
    <row r="34" spans="1:85" x14ac:dyDescent="0.35">
      <c r="E34" s="75" t="s">
        <v>192</v>
      </c>
      <c r="F34" s="72" t="s">
        <v>62</v>
      </c>
      <c r="G34" s="73" t="s">
        <v>189</v>
      </c>
      <c r="H34" s="11">
        <v>0</v>
      </c>
      <c r="I34" s="11">
        <v>1600</v>
      </c>
      <c r="J34" s="11">
        <v>2400</v>
      </c>
      <c r="K34" s="11">
        <v>2500</v>
      </c>
      <c r="L34" s="11">
        <v>1500</v>
      </c>
      <c r="M34" s="11">
        <v>1000</v>
      </c>
      <c r="N34" s="11">
        <v>1000</v>
      </c>
      <c r="O34" s="11">
        <v>0</v>
      </c>
      <c r="P34" s="11">
        <v>10000</v>
      </c>
      <c r="Q34" s="74" t="s">
        <v>193</v>
      </c>
      <c r="R34" s="74" t="s">
        <v>194</v>
      </c>
      <c r="S34" s="13">
        <v>0</v>
      </c>
      <c r="T34" s="13">
        <v>114681.08108108107</v>
      </c>
      <c r="U34" s="13">
        <v>178902.48648648651</v>
      </c>
      <c r="V34" s="13">
        <v>193811.02702702707</v>
      </c>
      <c r="W34" s="13">
        <v>120938.0808648649</v>
      </c>
      <c r="X34" s="13">
        <v>83850.402732972987</v>
      </c>
      <c r="Y34" s="13">
        <v>87204.418842291911</v>
      </c>
      <c r="Z34" s="13">
        <v>0</v>
      </c>
      <c r="AA34" s="13">
        <v>779387.49703472445</v>
      </c>
      <c r="AB34" s="73" t="s">
        <v>138</v>
      </c>
      <c r="AC34" s="73" t="s">
        <v>110</v>
      </c>
      <c r="AD34" s="73" t="s">
        <v>145</v>
      </c>
      <c r="AE34" s="73" t="s">
        <v>187</v>
      </c>
      <c r="AF34" s="13">
        <v>0</v>
      </c>
      <c r="AG34" s="13">
        <v>47019.24324324324</v>
      </c>
      <c r="AH34" s="13">
        <v>73350.019459459465</v>
      </c>
      <c r="AI34" s="13">
        <v>79462.521081081097</v>
      </c>
      <c r="AJ34" s="13">
        <v>49584.613154594605</v>
      </c>
      <c r="AK34" s="13">
        <v>34378.665120518926</v>
      </c>
      <c r="AL34" s="13">
        <v>35753.811725339685</v>
      </c>
      <c r="AM34" s="13">
        <v>0</v>
      </c>
      <c r="AN34" s="13">
        <v>319548.87378423702</v>
      </c>
      <c r="AO34" s="13">
        <v>0</v>
      </c>
      <c r="AP34" s="13">
        <v>47019.24324324324</v>
      </c>
      <c r="AQ34" s="13">
        <v>73350.019459459465</v>
      </c>
      <c r="AR34" s="13">
        <v>79462.521081081097</v>
      </c>
      <c r="AS34" s="13">
        <v>49584.613154594605</v>
      </c>
      <c r="AT34" s="13">
        <v>34378.665120518926</v>
      </c>
      <c r="AU34" s="13">
        <v>35753.811725339685</v>
      </c>
      <c r="AV34" s="13">
        <v>0</v>
      </c>
      <c r="AW34" s="13">
        <v>319548.87378423702</v>
      </c>
      <c r="AX34" s="13">
        <v>0</v>
      </c>
      <c r="AY34" s="13">
        <v>0</v>
      </c>
      <c r="AZ34" s="13">
        <v>0</v>
      </c>
      <c r="BA34" s="13">
        <v>0</v>
      </c>
      <c r="BB34" s="13">
        <v>0</v>
      </c>
      <c r="BC34" s="13">
        <v>0</v>
      </c>
      <c r="BD34" s="13">
        <v>0</v>
      </c>
      <c r="BE34" s="13">
        <v>0</v>
      </c>
      <c r="BF34" s="13">
        <v>0</v>
      </c>
      <c r="BG34" s="13">
        <v>0</v>
      </c>
      <c r="BH34" s="13">
        <v>0</v>
      </c>
      <c r="BI34" s="13">
        <v>0</v>
      </c>
      <c r="BJ34" s="13">
        <v>0</v>
      </c>
      <c r="BK34" s="13">
        <v>0</v>
      </c>
      <c r="BL34" s="13">
        <v>0</v>
      </c>
      <c r="BM34" s="13">
        <v>0</v>
      </c>
      <c r="BN34" s="13">
        <v>0</v>
      </c>
      <c r="BO34" s="13">
        <v>0</v>
      </c>
      <c r="BP34" s="13">
        <v>0</v>
      </c>
      <c r="BQ34" s="13">
        <v>20642.594594594593</v>
      </c>
      <c r="BR34" s="13">
        <v>32202.447567567571</v>
      </c>
      <c r="BS34" s="13">
        <v>34885.984864864869</v>
      </c>
      <c r="BT34" s="13">
        <v>21768.85455567568</v>
      </c>
      <c r="BU34" s="13">
        <v>15093.072491935141</v>
      </c>
      <c r="BV34" s="13">
        <v>15696.795391612544</v>
      </c>
      <c r="BW34" s="13">
        <v>0</v>
      </c>
      <c r="BX34" s="13">
        <v>140289.74946625039</v>
      </c>
      <c r="BY34" s="13">
        <v>0</v>
      </c>
      <c r="BZ34" s="13">
        <v>0</v>
      </c>
      <c r="CA34" s="13">
        <v>0</v>
      </c>
      <c r="CB34" s="13">
        <v>0</v>
      </c>
      <c r="CC34" s="13">
        <v>0</v>
      </c>
      <c r="CD34" s="13">
        <v>0</v>
      </c>
      <c r="CE34" s="13">
        <v>0</v>
      </c>
      <c r="CF34" s="13">
        <v>0</v>
      </c>
      <c r="CG34" s="13">
        <v>0</v>
      </c>
    </row>
    <row r="35" spans="1:85" ht="10.5" x14ac:dyDescent="0.4">
      <c r="D35" s="79" t="s">
        <v>45</v>
      </c>
      <c r="F35" s="72" t="s">
        <v>62</v>
      </c>
      <c r="G35" s="73" t="s">
        <v>112</v>
      </c>
      <c r="H35" s="80"/>
      <c r="I35" s="80"/>
      <c r="J35" s="80"/>
      <c r="K35" s="80"/>
      <c r="L35" s="80"/>
      <c r="M35" s="80"/>
      <c r="N35" s="80"/>
      <c r="O35" s="80"/>
      <c r="P35" s="80"/>
      <c r="Q35" s="74" t="s">
        <v>112</v>
      </c>
      <c r="R35" s="74" t="s">
        <v>112</v>
      </c>
      <c r="S35" s="11">
        <v>45072.972972972973</v>
      </c>
      <c r="T35" s="11">
        <v>201838.70270270269</v>
      </c>
      <c r="U35" s="11">
        <v>336336.67459459463</v>
      </c>
      <c r="V35" s="11">
        <v>361108.70555675682</v>
      </c>
      <c r="W35" s="11">
        <v>237522.39081859466</v>
      </c>
      <c r="X35" s="11">
        <v>185812.49245626817</v>
      </c>
      <c r="Y35" s="11">
        <v>160281.72183213255</v>
      </c>
      <c r="Z35" s="11">
        <v>0</v>
      </c>
      <c r="AA35" s="11">
        <v>1527973.6609340226</v>
      </c>
      <c r="AB35" s="73" t="s">
        <v>112</v>
      </c>
      <c r="AC35" s="73" t="s">
        <v>112</v>
      </c>
      <c r="AD35" s="73" t="s">
        <v>112</v>
      </c>
      <c r="AE35" s="73" t="s">
        <v>112</v>
      </c>
      <c r="AF35" s="11">
        <v>18479.91891891892</v>
      </c>
      <c r="AG35" s="11">
        <v>82753.868108108101</v>
      </c>
      <c r="AH35" s="11">
        <v>137898.0365837838</v>
      </c>
      <c r="AI35" s="11">
        <v>148054.5692782703</v>
      </c>
      <c r="AJ35" s="11">
        <v>97384.180235623804</v>
      </c>
      <c r="AK35" s="11">
        <v>76183.121907069944</v>
      </c>
      <c r="AL35" s="11">
        <v>65715.505951174331</v>
      </c>
      <c r="AM35" s="11">
        <v>0</v>
      </c>
      <c r="AN35" s="11">
        <v>626469.20098294923</v>
      </c>
      <c r="AO35" s="11">
        <v>18479.91891891892</v>
      </c>
      <c r="AP35" s="11">
        <v>82753.868108108101</v>
      </c>
      <c r="AQ35" s="11">
        <v>137898.0365837838</v>
      </c>
      <c r="AR35" s="11">
        <v>148054.5692782703</v>
      </c>
      <c r="AS35" s="11">
        <v>97384.180235623804</v>
      </c>
      <c r="AT35" s="11">
        <v>76183.121907069944</v>
      </c>
      <c r="AU35" s="11">
        <v>65715.505951174331</v>
      </c>
      <c r="AV35" s="11">
        <v>0</v>
      </c>
      <c r="AW35" s="11">
        <v>626469.20098294923</v>
      </c>
      <c r="AX35" s="11">
        <v>0</v>
      </c>
      <c r="AY35" s="11">
        <v>0</v>
      </c>
      <c r="AZ35" s="11">
        <v>0</v>
      </c>
      <c r="BA35" s="11">
        <v>0</v>
      </c>
      <c r="BB35" s="11">
        <v>0</v>
      </c>
      <c r="BC35" s="11">
        <v>0</v>
      </c>
      <c r="BD35" s="11">
        <v>0</v>
      </c>
      <c r="BE35" s="11">
        <v>0</v>
      </c>
      <c r="BF35" s="11">
        <v>0</v>
      </c>
      <c r="BG35" s="11">
        <v>0</v>
      </c>
      <c r="BH35" s="11">
        <v>0</v>
      </c>
      <c r="BI35" s="11">
        <v>0</v>
      </c>
      <c r="BJ35" s="11">
        <v>0</v>
      </c>
      <c r="BK35" s="11">
        <v>0</v>
      </c>
      <c r="BL35" s="11">
        <v>0</v>
      </c>
      <c r="BM35" s="11">
        <v>0</v>
      </c>
      <c r="BN35" s="11">
        <v>0</v>
      </c>
      <c r="BO35" s="11">
        <v>0</v>
      </c>
      <c r="BP35" s="11">
        <v>8113.135135135135</v>
      </c>
      <c r="BQ35" s="11">
        <v>36330.966486486483</v>
      </c>
      <c r="BR35" s="11">
        <v>60540.601427027032</v>
      </c>
      <c r="BS35" s="11">
        <v>64999.567000216215</v>
      </c>
      <c r="BT35" s="11">
        <v>42754.030347347034</v>
      </c>
      <c r="BU35" s="11">
        <v>33446.248642128274</v>
      </c>
      <c r="BV35" s="11">
        <v>28850.709929783858</v>
      </c>
      <c r="BW35" s="11">
        <v>0</v>
      </c>
      <c r="BX35" s="11">
        <v>275035.25896812405</v>
      </c>
      <c r="BY35" s="11">
        <v>0</v>
      </c>
      <c r="BZ35" s="11">
        <v>0</v>
      </c>
      <c r="CA35" s="11">
        <v>0</v>
      </c>
      <c r="CB35" s="11">
        <v>0</v>
      </c>
      <c r="CC35" s="11">
        <v>0</v>
      </c>
      <c r="CD35" s="11">
        <v>0</v>
      </c>
      <c r="CE35" s="11">
        <v>0</v>
      </c>
      <c r="CF35" s="11">
        <v>0</v>
      </c>
      <c r="CG35" s="11">
        <v>0</v>
      </c>
    </row>
    <row r="36" spans="1:85" x14ac:dyDescent="0.35">
      <c r="D36" s="75" t="s">
        <v>195</v>
      </c>
      <c r="F36" s="72" t="s">
        <v>62</v>
      </c>
      <c r="G36" s="73" t="s">
        <v>196</v>
      </c>
      <c r="H36" s="11">
        <v>0</v>
      </c>
      <c r="I36" s="11">
        <v>0</v>
      </c>
      <c r="J36" s="11">
        <v>27</v>
      </c>
      <c r="K36" s="11">
        <v>27</v>
      </c>
      <c r="L36" s="11">
        <v>27</v>
      </c>
      <c r="M36" s="11">
        <v>27</v>
      </c>
      <c r="N36" s="11">
        <v>0</v>
      </c>
      <c r="O36" s="11">
        <v>0</v>
      </c>
      <c r="P36" s="11">
        <v>108</v>
      </c>
      <c r="Q36" s="74" t="s">
        <v>197</v>
      </c>
      <c r="R36" s="74" t="s">
        <v>198</v>
      </c>
      <c r="S36" s="13">
        <v>0</v>
      </c>
      <c r="T36" s="13">
        <v>0</v>
      </c>
      <c r="U36" s="13">
        <v>72972.972972972973</v>
      </c>
      <c r="V36" s="13">
        <v>72972.972972972973</v>
      </c>
      <c r="W36" s="13">
        <v>72972.972972972973</v>
      </c>
      <c r="X36" s="13">
        <v>72972.972972972973</v>
      </c>
      <c r="Y36" s="13">
        <v>0</v>
      </c>
      <c r="Z36" s="13">
        <v>0</v>
      </c>
      <c r="AA36" s="13">
        <v>291891.89189189189</v>
      </c>
      <c r="AB36" s="73" t="s">
        <v>138</v>
      </c>
      <c r="AC36" s="73" t="s">
        <v>110</v>
      </c>
      <c r="AD36" s="73" t="s">
        <v>145</v>
      </c>
      <c r="AE36" s="73" t="s">
        <v>187</v>
      </c>
      <c r="AF36" s="13">
        <v>0</v>
      </c>
      <c r="AG36" s="13">
        <v>0</v>
      </c>
      <c r="AH36" s="13">
        <v>29918.918918918916</v>
      </c>
      <c r="AI36" s="13">
        <v>29918.918918918916</v>
      </c>
      <c r="AJ36" s="13">
        <v>29918.918918918916</v>
      </c>
      <c r="AK36" s="13">
        <v>29918.918918918916</v>
      </c>
      <c r="AL36" s="13">
        <v>0</v>
      </c>
      <c r="AM36" s="13">
        <v>0</v>
      </c>
      <c r="AN36" s="13">
        <v>119675.67567567567</v>
      </c>
      <c r="AO36" s="13">
        <v>0</v>
      </c>
      <c r="AP36" s="13">
        <v>0</v>
      </c>
      <c r="AQ36" s="13">
        <v>29918.918918918916</v>
      </c>
      <c r="AR36" s="13">
        <v>29918.918918918916</v>
      </c>
      <c r="AS36" s="13">
        <v>29918.918918918916</v>
      </c>
      <c r="AT36" s="13">
        <v>29918.918918918916</v>
      </c>
      <c r="AU36" s="13">
        <v>0</v>
      </c>
      <c r="AV36" s="13">
        <v>0</v>
      </c>
      <c r="AW36" s="13">
        <v>119675.67567567567</v>
      </c>
      <c r="AX36" s="13">
        <v>0</v>
      </c>
      <c r="AY36" s="13">
        <v>0</v>
      </c>
      <c r="AZ36" s="13">
        <v>0</v>
      </c>
      <c r="BA36" s="13">
        <v>0</v>
      </c>
      <c r="BB36" s="13">
        <v>0</v>
      </c>
      <c r="BC36" s="13">
        <v>0</v>
      </c>
      <c r="BD36" s="13">
        <v>0</v>
      </c>
      <c r="BE36" s="13">
        <v>0</v>
      </c>
      <c r="BF36" s="13">
        <v>0</v>
      </c>
      <c r="BG36" s="13">
        <v>0</v>
      </c>
      <c r="BH36" s="13">
        <v>0</v>
      </c>
      <c r="BI36" s="13">
        <v>0</v>
      </c>
      <c r="BJ36" s="13">
        <v>0</v>
      </c>
      <c r="BK36" s="13">
        <v>0</v>
      </c>
      <c r="BL36" s="13">
        <v>0</v>
      </c>
      <c r="BM36" s="13">
        <v>0</v>
      </c>
      <c r="BN36" s="13">
        <v>0</v>
      </c>
      <c r="BO36" s="13">
        <v>0</v>
      </c>
      <c r="BP36" s="13">
        <v>0</v>
      </c>
      <c r="BQ36" s="13">
        <v>0</v>
      </c>
      <c r="BR36" s="13">
        <v>13135.135135135135</v>
      </c>
      <c r="BS36" s="13">
        <v>13135.135135135135</v>
      </c>
      <c r="BT36" s="13">
        <v>13135.135135135135</v>
      </c>
      <c r="BU36" s="13">
        <v>13135.135135135135</v>
      </c>
      <c r="BV36" s="13">
        <v>0</v>
      </c>
      <c r="BW36" s="13">
        <v>0</v>
      </c>
      <c r="BX36" s="13">
        <v>52540.54054054054</v>
      </c>
      <c r="BY36" s="13">
        <v>0</v>
      </c>
      <c r="BZ36" s="13">
        <v>0</v>
      </c>
      <c r="CA36" s="13">
        <v>0</v>
      </c>
      <c r="CB36" s="13">
        <v>0</v>
      </c>
      <c r="CC36" s="13">
        <v>0</v>
      </c>
      <c r="CD36" s="13">
        <v>0</v>
      </c>
      <c r="CE36" s="13">
        <v>0</v>
      </c>
      <c r="CF36" s="13">
        <v>0</v>
      </c>
      <c r="CG36" s="13">
        <v>0</v>
      </c>
    </row>
    <row r="37" spans="1:85" ht="10.5" x14ac:dyDescent="0.4">
      <c r="C37" s="79" t="s">
        <v>45</v>
      </c>
      <c r="F37" s="72" t="s">
        <v>62</v>
      </c>
      <c r="G37" s="73" t="s">
        <v>112</v>
      </c>
      <c r="H37" s="80"/>
      <c r="I37" s="80"/>
      <c r="J37" s="80"/>
      <c r="K37" s="80"/>
      <c r="L37" s="80"/>
      <c r="M37" s="80"/>
      <c r="N37" s="80"/>
      <c r="O37" s="80"/>
      <c r="P37" s="80"/>
      <c r="Q37" s="74" t="s">
        <v>112</v>
      </c>
      <c r="R37" s="74" t="s">
        <v>112</v>
      </c>
      <c r="S37" s="13">
        <v>45072.972972972973</v>
      </c>
      <c r="T37" s="13">
        <v>250658.4389189189</v>
      </c>
      <c r="U37" s="13">
        <v>527471.16184216226</v>
      </c>
      <c r="V37" s="13">
        <v>654896.00833037845</v>
      </c>
      <c r="W37" s="13">
        <v>448283.5055871724</v>
      </c>
      <c r="X37" s="13">
        <v>258785.46542924113</v>
      </c>
      <c r="Y37" s="13">
        <v>160281.72183213255</v>
      </c>
      <c r="Z37" s="13">
        <v>0</v>
      </c>
      <c r="AA37" s="13">
        <v>2345449.274912979</v>
      </c>
      <c r="AB37" s="73" t="s">
        <v>112</v>
      </c>
      <c r="AC37" s="73" t="s">
        <v>112</v>
      </c>
      <c r="AD37" s="73" t="s">
        <v>112</v>
      </c>
      <c r="AE37" s="73" t="s">
        <v>112</v>
      </c>
      <c r="AF37" s="13">
        <v>18479.91891891892</v>
      </c>
      <c r="AG37" s="13">
        <v>82753.868108108101</v>
      </c>
      <c r="AH37" s="13">
        <v>167816.95550270271</v>
      </c>
      <c r="AI37" s="13">
        <v>177973.4881971892</v>
      </c>
      <c r="AJ37" s="13">
        <v>127303.09915454272</v>
      </c>
      <c r="AK37" s="13">
        <v>106102.04082598886</v>
      </c>
      <c r="AL37" s="13">
        <v>65715.505951174331</v>
      </c>
      <c r="AM37" s="13">
        <v>0</v>
      </c>
      <c r="AN37" s="13">
        <v>746144.87665862485</v>
      </c>
      <c r="AO37" s="13">
        <v>18479.91891891892</v>
      </c>
      <c r="AP37" s="13">
        <v>82753.868108108101</v>
      </c>
      <c r="AQ37" s="13">
        <v>167816.95550270271</v>
      </c>
      <c r="AR37" s="13">
        <v>177973.4881971892</v>
      </c>
      <c r="AS37" s="13">
        <v>127303.09915454272</v>
      </c>
      <c r="AT37" s="13">
        <v>106102.04082598886</v>
      </c>
      <c r="AU37" s="13">
        <v>65715.505951174331</v>
      </c>
      <c r="AV37" s="13">
        <v>0</v>
      </c>
      <c r="AW37" s="13">
        <v>746144.87665862485</v>
      </c>
      <c r="AX37" s="13">
        <v>0</v>
      </c>
      <c r="AY37" s="13">
        <v>0</v>
      </c>
      <c r="AZ37" s="13">
        <v>0</v>
      </c>
      <c r="BA37" s="13">
        <v>0</v>
      </c>
      <c r="BB37" s="13">
        <v>0</v>
      </c>
      <c r="BC37" s="13">
        <v>0</v>
      </c>
      <c r="BD37" s="13">
        <v>0</v>
      </c>
      <c r="BE37" s="13">
        <v>0</v>
      </c>
      <c r="BF37" s="13">
        <v>0</v>
      </c>
      <c r="BG37" s="13">
        <v>0</v>
      </c>
      <c r="BH37" s="13">
        <v>0</v>
      </c>
      <c r="BI37" s="13">
        <v>0</v>
      </c>
      <c r="BJ37" s="13">
        <v>0</v>
      </c>
      <c r="BK37" s="13">
        <v>0</v>
      </c>
      <c r="BL37" s="13">
        <v>0</v>
      </c>
      <c r="BM37" s="13">
        <v>0</v>
      </c>
      <c r="BN37" s="13">
        <v>0</v>
      </c>
      <c r="BO37" s="13">
        <v>0</v>
      </c>
      <c r="BP37" s="13">
        <v>8113.135135135135</v>
      </c>
      <c r="BQ37" s="13">
        <v>85150.702702702692</v>
      </c>
      <c r="BR37" s="13">
        <v>191837.25083675678</v>
      </c>
      <c r="BS37" s="13">
        <v>298949.03193600004</v>
      </c>
      <c r="BT37" s="13">
        <v>193677.30727808696</v>
      </c>
      <c r="BU37" s="13">
        <v>46581.383777263407</v>
      </c>
      <c r="BV37" s="13">
        <v>28850.709929783858</v>
      </c>
      <c r="BW37" s="13">
        <v>0</v>
      </c>
      <c r="BX37" s="13">
        <v>853159.52159572893</v>
      </c>
      <c r="BY37" s="13">
        <v>0</v>
      </c>
      <c r="BZ37" s="13">
        <v>0</v>
      </c>
      <c r="CA37" s="13">
        <v>0</v>
      </c>
      <c r="CB37" s="13">
        <v>0</v>
      </c>
      <c r="CC37" s="13">
        <v>0</v>
      </c>
      <c r="CD37" s="13">
        <v>0</v>
      </c>
      <c r="CE37" s="13">
        <v>0</v>
      </c>
      <c r="CF37" s="13">
        <v>0</v>
      </c>
      <c r="CG37" s="13">
        <v>0</v>
      </c>
    </row>
    <row r="38" spans="1:85" ht="10.5" x14ac:dyDescent="0.4">
      <c r="A38" s="79" t="s">
        <v>89</v>
      </c>
      <c r="F38" s="72" t="s">
        <v>62</v>
      </c>
      <c r="G38" s="73" t="s">
        <v>112</v>
      </c>
      <c r="H38" s="80"/>
      <c r="I38" s="80"/>
      <c r="J38" s="80"/>
      <c r="K38" s="80"/>
      <c r="L38" s="80"/>
      <c r="M38" s="80"/>
      <c r="N38" s="80"/>
      <c r="O38" s="80"/>
      <c r="P38" s="80"/>
      <c r="Q38" s="74" t="s">
        <v>112</v>
      </c>
      <c r="R38" s="74" t="s">
        <v>112</v>
      </c>
      <c r="S38" s="11">
        <v>107496.97297297297</v>
      </c>
      <c r="T38" s="11">
        <v>12515734.114594596</v>
      </c>
      <c r="U38" s="11">
        <v>18168141.432112433</v>
      </c>
      <c r="V38" s="11">
        <v>19617431.143465515</v>
      </c>
      <c r="W38" s="11">
        <v>17104386.208289877</v>
      </c>
      <c r="X38" s="11">
        <v>10348585.465429241</v>
      </c>
      <c r="Y38" s="11">
        <v>2577406.0461564567</v>
      </c>
      <c r="Z38" s="11">
        <v>1246329.7297297297</v>
      </c>
      <c r="AA38" s="11">
        <v>81685511.112750828</v>
      </c>
      <c r="AB38" s="73" t="s">
        <v>112</v>
      </c>
      <c r="AC38" s="73" t="s">
        <v>112</v>
      </c>
      <c r="AD38" s="73" t="s">
        <v>112</v>
      </c>
      <c r="AE38" s="73" t="s">
        <v>112</v>
      </c>
      <c r="AF38" s="11">
        <v>18479.91891891892</v>
      </c>
      <c r="AG38" s="11">
        <v>219680.00594594592</v>
      </c>
      <c r="AH38" s="11">
        <v>354059.78523243242</v>
      </c>
      <c r="AI38" s="11">
        <v>378152.55035935133</v>
      </c>
      <c r="AJ38" s="11">
        <v>227236.83699238056</v>
      </c>
      <c r="AK38" s="11">
        <v>147910.73812328617</v>
      </c>
      <c r="AL38" s="11">
        <v>93587.970816039189</v>
      </c>
      <c r="AM38" s="11">
        <v>27872.464864864862</v>
      </c>
      <c r="AN38" s="11">
        <v>1466980.2712532193</v>
      </c>
      <c r="AO38" s="11">
        <v>18479.91891891892</v>
      </c>
      <c r="AP38" s="11">
        <v>1176510.9194594596</v>
      </c>
      <c r="AQ38" s="11">
        <v>2250452.233881081</v>
      </c>
      <c r="AR38" s="11">
        <v>3237693.5071161082</v>
      </c>
      <c r="AS38" s="11">
        <v>3077932.3342896774</v>
      </c>
      <c r="AT38" s="11">
        <v>3037356.2624476105</v>
      </c>
      <c r="AU38" s="11">
        <v>2019884.9870322554</v>
      </c>
      <c r="AV38" s="11">
        <v>994117.91351351351</v>
      </c>
      <c r="AW38" s="11">
        <v>15812428.076658625</v>
      </c>
      <c r="AX38" s="11">
        <v>0</v>
      </c>
      <c r="AY38" s="11">
        <v>3550208.8378378376</v>
      </c>
      <c r="AZ38" s="11">
        <v>6870492.2432432435</v>
      </c>
      <c r="BA38" s="11">
        <v>6870492.2432432435</v>
      </c>
      <c r="BB38" s="11">
        <v>5268722.3513513505</v>
      </c>
      <c r="BC38" s="11">
        <v>0</v>
      </c>
      <c r="BD38" s="11">
        <v>0</v>
      </c>
      <c r="BE38" s="11">
        <v>0</v>
      </c>
      <c r="BF38" s="11">
        <v>22559915.675675675</v>
      </c>
      <c r="BG38" s="11">
        <v>0</v>
      </c>
      <c r="BH38" s="11">
        <v>6089139.0810810812</v>
      </c>
      <c r="BI38" s="11">
        <v>6316431.7297297297</v>
      </c>
      <c r="BJ38" s="11">
        <v>6316431.7297297297</v>
      </c>
      <c r="BK38" s="11">
        <v>6089139.0810810812</v>
      </c>
      <c r="BL38" s="11">
        <v>5715729.7297297297</v>
      </c>
      <c r="BM38" s="11">
        <v>0</v>
      </c>
      <c r="BN38" s="11">
        <v>0</v>
      </c>
      <c r="BO38" s="11">
        <v>30526871.351351351</v>
      </c>
      <c r="BP38" s="11">
        <v>70537.135135135133</v>
      </c>
      <c r="BQ38" s="11">
        <v>390760.13513513515</v>
      </c>
      <c r="BR38" s="11">
        <v>881897.33191783784</v>
      </c>
      <c r="BS38" s="11">
        <v>1319853.0049089731</v>
      </c>
      <c r="BT38" s="11">
        <v>1160974.5234943032</v>
      </c>
      <c r="BU38" s="11">
        <v>812507.65404753375</v>
      </c>
      <c r="BV38" s="11">
        <v>463933.08830816217</v>
      </c>
      <c r="BW38" s="11">
        <v>224339.35135135133</v>
      </c>
      <c r="BX38" s="11">
        <v>5324802.2242984315</v>
      </c>
      <c r="BY38" s="11">
        <v>0</v>
      </c>
      <c r="BZ38" s="11">
        <v>1089435.1351351354</v>
      </c>
      <c r="CA38" s="11">
        <v>1494808.1081081082</v>
      </c>
      <c r="CB38" s="11">
        <v>1494808.1081081082</v>
      </c>
      <c r="CC38" s="11">
        <v>1280381.0810810812</v>
      </c>
      <c r="CD38" s="11">
        <v>635081.08108108118</v>
      </c>
      <c r="CE38" s="11">
        <v>0</v>
      </c>
      <c r="CF38" s="11">
        <v>0</v>
      </c>
      <c r="CG38" s="11">
        <v>5994513.5135135148</v>
      </c>
    </row>
    <row r="39" spans="1:85" x14ac:dyDescent="0.35">
      <c r="A39" s="75" t="s">
        <v>62</v>
      </c>
      <c r="AF39" s="11">
        <f>+AF35+AO35</f>
        <v>36959.83783783784</v>
      </c>
      <c r="AG39" s="11">
        <f t="shared" ref="AG39:AN40" si="2">+AG35+AP35</f>
        <v>165507.7362162162</v>
      </c>
      <c r="AH39" s="11">
        <f t="shared" si="2"/>
        <v>275796.07316756761</v>
      </c>
      <c r="AI39" s="11">
        <f t="shared" si="2"/>
        <v>296109.13855654059</v>
      </c>
      <c r="AJ39" s="11">
        <f t="shared" si="2"/>
        <v>194768.36047124761</v>
      </c>
      <c r="AK39" s="11">
        <f t="shared" si="2"/>
        <v>152366.24381413989</v>
      </c>
      <c r="AL39" s="11">
        <f t="shared" si="2"/>
        <v>131431.01190234866</v>
      </c>
      <c r="AM39" s="11">
        <f t="shared" si="2"/>
        <v>0</v>
      </c>
      <c r="AN39" s="11">
        <f t="shared" si="2"/>
        <v>1252938.4019658985</v>
      </c>
    </row>
    <row r="40" spans="1:85" x14ac:dyDescent="0.35">
      <c r="A40" s="75" t="s">
        <v>130</v>
      </c>
      <c r="AF40" s="11">
        <f>+AF36+AO36</f>
        <v>0</v>
      </c>
      <c r="AG40" s="11">
        <f t="shared" si="2"/>
        <v>0</v>
      </c>
      <c r="AH40" s="11">
        <f t="shared" si="2"/>
        <v>59837.837837837833</v>
      </c>
      <c r="AI40" s="11">
        <f t="shared" si="2"/>
        <v>59837.837837837833</v>
      </c>
      <c r="AJ40" s="11">
        <f t="shared" si="2"/>
        <v>59837.837837837833</v>
      </c>
      <c r="AK40" s="11">
        <f t="shared" si="2"/>
        <v>59837.837837837833</v>
      </c>
      <c r="AL40" s="11">
        <f t="shared" si="2"/>
        <v>0</v>
      </c>
      <c r="AM40" s="11">
        <f t="shared" si="2"/>
        <v>0</v>
      </c>
      <c r="AN40" s="11">
        <f t="shared" si="2"/>
        <v>239351.35135135133</v>
      </c>
    </row>
    <row r="41" spans="1:85" x14ac:dyDescent="0.35">
      <c r="A41" s="75" t="s">
        <v>199</v>
      </c>
    </row>
  </sheetData>
  <pageMargins left="0.75" right="0.75" top="1" bottom="1" header="0.5" footer="0.5"/>
  <headerFooter alignWithMargins="0">
    <oddHeader>&amp;F</oddHead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F57"/>
  <sheetViews>
    <sheetView showGridLines="0" showRowColHeaders="0" workbookViewId="0">
      <pane xSplit="5" ySplit="6" topLeftCell="O7" activePane="bottomRight" state="frozenSplit"/>
      <selection activeCell="E20" sqref="E20"/>
      <selection pane="topRight" activeCell="E20" sqref="E20"/>
      <selection pane="bottomLeft" activeCell="E20" sqref="E20"/>
      <selection pane="bottomRight" activeCell="E20" sqref="E20"/>
    </sheetView>
  </sheetViews>
  <sheetFormatPr defaultColWidth="8" defaultRowHeight="10.199999999999999" x14ac:dyDescent="0.35"/>
  <cols>
    <col min="1" max="1" width="0.41796875" style="81" customWidth="1"/>
    <col min="2" max="4" width="1.68359375" style="81" customWidth="1"/>
    <col min="5" max="5" width="101.15625" style="81" customWidth="1"/>
    <col min="6" max="6" width="0.41796875" style="81" customWidth="1"/>
    <col min="7" max="7" width="14.578125" style="82" customWidth="1"/>
    <col min="8" max="8" width="9.41796875" style="83" customWidth="1"/>
    <col min="9" max="9" width="8.578125" style="83" customWidth="1"/>
    <col min="10" max="12" width="9.41796875" style="83" customWidth="1"/>
    <col min="13" max="14" width="8.578125" style="83" customWidth="1"/>
    <col min="15" max="15" width="7.68359375" style="83" customWidth="1"/>
    <col min="16" max="16" width="9.41796875" style="83" customWidth="1"/>
    <col min="17" max="17" width="7.68359375" style="82" customWidth="1"/>
    <col min="18" max="18" width="9.41796875" style="82" customWidth="1"/>
    <col min="19" max="19" width="8.578125" style="83" customWidth="1"/>
    <col min="20" max="23" width="10.26171875" style="83" customWidth="1"/>
    <col min="24" max="26" width="8.578125" style="83" customWidth="1"/>
    <col min="27" max="27" width="10.26171875" style="83" customWidth="1"/>
    <col min="28" max="28" width="8.578125" style="82" customWidth="1"/>
    <col min="29" max="29" width="10.26171875" style="82" customWidth="1"/>
    <col min="30" max="30" width="6.83984375" style="82" customWidth="1"/>
    <col min="31" max="31" width="14.578125" style="82" customWidth="1"/>
    <col min="32" max="32" width="7.68359375" style="83" customWidth="1"/>
    <col min="33" max="33" width="8.578125" style="83" customWidth="1"/>
    <col min="34" max="39" width="7.68359375" style="83" customWidth="1"/>
    <col min="40" max="40" width="8.578125" style="83" customWidth="1"/>
    <col min="41" max="43" width="6.83984375" style="83" customWidth="1"/>
    <col min="44" max="44" width="7.68359375" style="83" customWidth="1"/>
    <col min="45" max="46" width="6.83984375" style="83" customWidth="1"/>
    <col min="47" max="47" width="7.68359375" style="83" customWidth="1"/>
    <col min="48" max="51" width="8.578125" style="83" customWidth="1"/>
    <col min="52" max="54" width="10.26171875" style="83" customWidth="1"/>
    <col min="55" max="55" width="8.578125" style="83" customWidth="1"/>
    <col min="56" max="56" width="7.68359375" style="83" customWidth="1"/>
    <col min="57" max="57" width="8.578125" style="83" customWidth="1"/>
    <col min="58" max="58" width="10.26171875" style="83" customWidth="1"/>
    <col min="59" max="256" width="8" style="84"/>
    <col min="257" max="257" width="0.41796875" style="84" customWidth="1"/>
    <col min="258" max="260" width="1.68359375" style="84" customWidth="1"/>
    <col min="261" max="261" width="101.15625" style="84" customWidth="1"/>
    <col min="262" max="262" width="0.41796875" style="84" customWidth="1"/>
    <col min="263" max="263" width="14.578125" style="84" customWidth="1"/>
    <col min="264" max="264" width="9.41796875" style="84" customWidth="1"/>
    <col min="265" max="265" width="8.578125" style="84" customWidth="1"/>
    <col min="266" max="268" width="9.41796875" style="84" customWidth="1"/>
    <col min="269" max="270" width="8.578125" style="84" customWidth="1"/>
    <col min="271" max="271" width="7.68359375" style="84" customWidth="1"/>
    <col min="272" max="272" width="9.41796875" style="84" customWidth="1"/>
    <col min="273" max="273" width="7.68359375" style="84" customWidth="1"/>
    <col min="274" max="274" width="9.41796875" style="84" customWidth="1"/>
    <col min="275" max="275" width="8.578125" style="84" customWidth="1"/>
    <col min="276" max="279" width="10.26171875" style="84" customWidth="1"/>
    <col min="280" max="282" width="8.578125" style="84" customWidth="1"/>
    <col min="283" max="283" width="10.26171875" style="84" customWidth="1"/>
    <col min="284" max="284" width="8.578125" style="84" customWidth="1"/>
    <col min="285" max="285" width="10.26171875" style="84" customWidth="1"/>
    <col min="286" max="286" width="6.83984375" style="84" customWidth="1"/>
    <col min="287" max="287" width="14.578125" style="84" customWidth="1"/>
    <col min="288" max="288" width="7.68359375" style="84" customWidth="1"/>
    <col min="289" max="289" width="8.578125" style="84" customWidth="1"/>
    <col min="290" max="295" width="7.68359375" style="84" customWidth="1"/>
    <col min="296" max="296" width="8.578125" style="84" customWidth="1"/>
    <col min="297" max="299" width="6.83984375" style="84" customWidth="1"/>
    <col min="300" max="300" width="7.68359375" style="84" customWidth="1"/>
    <col min="301" max="302" width="6.83984375" style="84" customWidth="1"/>
    <col min="303" max="303" width="7.68359375" style="84" customWidth="1"/>
    <col min="304" max="307" width="8.578125" style="84" customWidth="1"/>
    <col min="308" max="310" width="10.26171875" style="84" customWidth="1"/>
    <col min="311" max="311" width="8.578125" style="84" customWidth="1"/>
    <col min="312" max="312" width="7.68359375" style="84" customWidth="1"/>
    <col min="313" max="313" width="8.578125" style="84" customWidth="1"/>
    <col min="314" max="314" width="10.26171875" style="84" customWidth="1"/>
    <col min="315" max="512" width="8" style="84"/>
    <col min="513" max="513" width="0.41796875" style="84" customWidth="1"/>
    <col min="514" max="516" width="1.68359375" style="84" customWidth="1"/>
    <col min="517" max="517" width="101.15625" style="84" customWidth="1"/>
    <col min="518" max="518" width="0.41796875" style="84" customWidth="1"/>
    <col min="519" max="519" width="14.578125" style="84" customWidth="1"/>
    <col min="520" max="520" width="9.41796875" style="84" customWidth="1"/>
    <col min="521" max="521" width="8.578125" style="84" customWidth="1"/>
    <col min="522" max="524" width="9.41796875" style="84" customWidth="1"/>
    <col min="525" max="526" width="8.578125" style="84" customWidth="1"/>
    <col min="527" max="527" width="7.68359375" style="84" customWidth="1"/>
    <col min="528" max="528" width="9.41796875" style="84" customWidth="1"/>
    <col min="529" max="529" width="7.68359375" style="84" customWidth="1"/>
    <col min="530" max="530" width="9.41796875" style="84" customWidth="1"/>
    <col min="531" max="531" width="8.578125" style="84" customWidth="1"/>
    <col min="532" max="535" width="10.26171875" style="84" customWidth="1"/>
    <col min="536" max="538" width="8.578125" style="84" customWidth="1"/>
    <col min="539" max="539" width="10.26171875" style="84" customWidth="1"/>
    <col min="540" max="540" width="8.578125" style="84" customWidth="1"/>
    <col min="541" max="541" width="10.26171875" style="84" customWidth="1"/>
    <col min="542" max="542" width="6.83984375" style="84" customWidth="1"/>
    <col min="543" max="543" width="14.578125" style="84" customWidth="1"/>
    <col min="544" max="544" width="7.68359375" style="84" customWidth="1"/>
    <col min="545" max="545" width="8.578125" style="84" customWidth="1"/>
    <col min="546" max="551" width="7.68359375" style="84" customWidth="1"/>
    <col min="552" max="552" width="8.578125" style="84" customWidth="1"/>
    <col min="553" max="555" width="6.83984375" style="84" customWidth="1"/>
    <col min="556" max="556" width="7.68359375" style="84" customWidth="1"/>
    <col min="557" max="558" width="6.83984375" style="84" customWidth="1"/>
    <col min="559" max="559" width="7.68359375" style="84" customWidth="1"/>
    <col min="560" max="563" width="8.578125" style="84" customWidth="1"/>
    <col min="564" max="566" width="10.26171875" style="84" customWidth="1"/>
    <col min="567" max="567" width="8.578125" style="84" customWidth="1"/>
    <col min="568" max="568" width="7.68359375" style="84" customWidth="1"/>
    <col min="569" max="569" width="8.578125" style="84" customWidth="1"/>
    <col min="570" max="570" width="10.26171875" style="84" customWidth="1"/>
    <col min="571" max="768" width="8" style="84"/>
    <col min="769" max="769" width="0.41796875" style="84" customWidth="1"/>
    <col min="770" max="772" width="1.68359375" style="84" customWidth="1"/>
    <col min="773" max="773" width="101.15625" style="84" customWidth="1"/>
    <col min="774" max="774" width="0.41796875" style="84" customWidth="1"/>
    <col min="775" max="775" width="14.578125" style="84" customWidth="1"/>
    <col min="776" max="776" width="9.41796875" style="84" customWidth="1"/>
    <col min="777" max="777" width="8.578125" style="84" customWidth="1"/>
    <col min="778" max="780" width="9.41796875" style="84" customWidth="1"/>
    <col min="781" max="782" width="8.578125" style="84" customWidth="1"/>
    <col min="783" max="783" width="7.68359375" style="84" customWidth="1"/>
    <col min="784" max="784" width="9.41796875" style="84" customWidth="1"/>
    <col min="785" max="785" width="7.68359375" style="84" customWidth="1"/>
    <col min="786" max="786" width="9.41796875" style="84" customWidth="1"/>
    <col min="787" max="787" width="8.578125" style="84" customWidth="1"/>
    <col min="788" max="791" width="10.26171875" style="84" customWidth="1"/>
    <col min="792" max="794" width="8.578125" style="84" customWidth="1"/>
    <col min="795" max="795" width="10.26171875" style="84" customWidth="1"/>
    <col min="796" max="796" width="8.578125" style="84" customWidth="1"/>
    <col min="797" max="797" width="10.26171875" style="84" customWidth="1"/>
    <col min="798" max="798" width="6.83984375" style="84" customWidth="1"/>
    <col min="799" max="799" width="14.578125" style="84" customWidth="1"/>
    <col min="800" max="800" width="7.68359375" style="84" customWidth="1"/>
    <col min="801" max="801" width="8.578125" style="84" customWidth="1"/>
    <col min="802" max="807" width="7.68359375" style="84" customWidth="1"/>
    <col min="808" max="808" width="8.578125" style="84" customWidth="1"/>
    <col min="809" max="811" width="6.83984375" style="84" customWidth="1"/>
    <col min="812" max="812" width="7.68359375" style="84" customWidth="1"/>
    <col min="813" max="814" width="6.83984375" style="84" customWidth="1"/>
    <col min="815" max="815" width="7.68359375" style="84" customWidth="1"/>
    <col min="816" max="819" width="8.578125" style="84" customWidth="1"/>
    <col min="820" max="822" width="10.26171875" style="84" customWidth="1"/>
    <col min="823" max="823" width="8.578125" style="84" customWidth="1"/>
    <col min="824" max="824" width="7.68359375" style="84" customWidth="1"/>
    <col min="825" max="825" width="8.578125" style="84" customWidth="1"/>
    <col min="826" max="826" width="10.26171875" style="84" customWidth="1"/>
    <col min="827" max="1024" width="8" style="84"/>
    <col min="1025" max="1025" width="0.41796875" style="84" customWidth="1"/>
    <col min="1026" max="1028" width="1.68359375" style="84" customWidth="1"/>
    <col min="1029" max="1029" width="101.15625" style="84" customWidth="1"/>
    <col min="1030" max="1030" width="0.41796875" style="84" customWidth="1"/>
    <col min="1031" max="1031" width="14.578125" style="84" customWidth="1"/>
    <col min="1032" max="1032" width="9.41796875" style="84" customWidth="1"/>
    <col min="1033" max="1033" width="8.578125" style="84" customWidth="1"/>
    <col min="1034" max="1036" width="9.41796875" style="84" customWidth="1"/>
    <col min="1037" max="1038" width="8.578125" style="84" customWidth="1"/>
    <col min="1039" max="1039" width="7.68359375" style="84" customWidth="1"/>
    <col min="1040" max="1040" width="9.41796875" style="84" customWidth="1"/>
    <col min="1041" max="1041" width="7.68359375" style="84" customWidth="1"/>
    <col min="1042" max="1042" width="9.41796875" style="84" customWidth="1"/>
    <col min="1043" max="1043" width="8.578125" style="84" customWidth="1"/>
    <col min="1044" max="1047" width="10.26171875" style="84" customWidth="1"/>
    <col min="1048" max="1050" width="8.578125" style="84" customWidth="1"/>
    <col min="1051" max="1051" width="10.26171875" style="84" customWidth="1"/>
    <col min="1052" max="1052" width="8.578125" style="84" customWidth="1"/>
    <col min="1053" max="1053" width="10.26171875" style="84" customWidth="1"/>
    <col min="1054" max="1054" width="6.83984375" style="84" customWidth="1"/>
    <col min="1055" max="1055" width="14.578125" style="84" customWidth="1"/>
    <col min="1056" max="1056" width="7.68359375" style="84" customWidth="1"/>
    <col min="1057" max="1057" width="8.578125" style="84" customWidth="1"/>
    <col min="1058" max="1063" width="7.68359375" style="84" customWidth="1"/>
    <col min="1064" max="1064" width="8.578125" style="84" customWidth="1"/>
    <col min="1065" max="1067" width="6.83984375" style="84" customWidth="1"/>
    <col min="1068" max="1068" width="7.68359375" style="84" customWidth="1"/>
    <col min="1069" max="1070" width="6.83984375" style="84" customWidth="1"/>
    <col min="1071" max="1071" width="7.68359375" style="84" customWidth="1"/>
    <col min="1072" max="1075" width="8.578125" style="84" customWidth="1"/>
    <col min="1076" max="1078" width="10.26171875" style="84" customWidth="1"/>
    <col min="1079" max="1079" width="8.578125" style="84" customWidth="1"/>
    <col min="1080" max="1080" width="7.68359375" style="84" customWidth="1"/>
    <col min="1081" max="1081" width="8.578125" style="84" customWidth="1"/>
    <col min="1082" max="1082" width="10.26171875" style="84" customWidth="1"/>
    <col min="1083" max="1280" width="8" style="84"/>
    <col min="1281" max="1281" width="0.41796875" style="84" customWidth="1"/>
    <col min="1282" max="1284" width="1.68359375" style="84" customWidth="1"/>
    <col min="1285" max="1285" width="101.15625" style="84" customWidth="1"/>
    <col min="1286" max="1286" width="0.41796875" style="84" customWidth="1"/>
    <col min="1287" max="1287" width="14.578125" style="84" customWidth="1"/>
    <col min="1288" max="1288" width="9.41796875" style="84" customWidth="1"/>
    <col min="1289" max="1289" width="8.578125" style="84" customWidth="1"/>
    <col min="1290" max="1292" width="9.41796875" style="84" customWidth="1"/>
    <col min="1293" max="1294" width="8.578125" style="84" customWidth="1"/>
    <col min="1295" max="1295" width="7.68359375" style="84" customWidth="1"/>
    <col min="1296" max="1296" width="9.41796875" style="84" customWidth="1"/>
    <col min="1297" max="1297" width="7.68359375" style="84" customWidth="1"/>
    <col min="1298" max="1298" width="9.41796875" style="84" customWidth="1"/>
    <col min="1299" max="1299" width="8.578125" style="84" customWidth="1"/>
    <col min="1300" max="1303" width="10.26171875" style="84" customWidth="1"/>
    <col min="1304" max="1306" width="8.578125" style="84" customWidth="1"/>
    <col min="1307" max="1307" width="10.26171875" style="84" customWidth="1"/>
    <col min="1308" max="1308" width="8.578125" style="84" customWidth="1"/>
    <col min="1309" max="1309" width="10.26171875" style="84" customWidth="1"/>
    <col min="1310" max="1310" width="6.83984375" style="84" customWidth="1"/>
    <col min="1311" max="1311" width="14.578125" style="84" customWidth="1"/>
    <col min="1312" max="1312" width="7.68359375" style="84" customWidth="1"/>
    <col min="1313" max="1313" width="8.578125" style="84" customWidth="1"/>
    <col min="1314" max="1319" width="7.68359375" style="84" customWidth="1"/>
    <col min="1320" max="1320" width="8.578125" style="84" customWidth="1"/>
    <col min="1321" max="1323" width="6.83984375" style="84" customWidth="1"/>
    <col min="1324" max="1324" width="7.68359375" style="84" customWidth="1"/>
    <col min="1325" max="1326" width="6.83984375" style="84" customWidth="1"/>
    <col min="1327" max="1327" width="7.68359375" style="84" customWidth="1"/>
    <col min="1328" max="1331" width="8.578125" style="84" customWidth="1"/>
    <col min="1332" max="1334" width="10.26171875" style="84" customWidth="1"/>
    <col min="1335" max="1335" width="8.578125" style="84" customWidth="1"/>
    <col min="1336" max="1336" width="7.68359375" style="84" customWidth="1"/>
    <col min="1337" max="1337" width="8.578125" style="84" customWidth="1"/>
    <col min="1338" max="1338" width="10.26171875" style="84" customWidth="1"/>
    <col min="1339" max="1536" width="8" style="84"/>
    <col min="1537" max="1537" width="0.41796875" style="84" customWidth="1"/>
    <col min="1538" max="1540" width="1.68359375" style="84" customWidth="1"/>
    <col min="1541" max="1541" width="101.15625" style="84" customWidth="1"/>
    <col min="1542" max="1542" width="0.41796875" style="84" customWidth="1"/>
    <col min="1543" max="1543" width="14.578125" style="84" customWidth="1"/>
    <col min="1544" max="1544" width="9.41796875" style="84" customWidth="1"/>
    <col min="1545" max="1545" width="8.578125" style="84" customWidth="1"/>
    <col min="1546" max="1548" width="9.41796875" style="84" customWidth="1"/>
    <col min="1549" max="1550" width="8.578125" style="84" customWidth="1"/>
    <col min="1551" max="1551" width="7.68359375" style="84" customWidth="1"/>
    <col min="1552" max="1552" width="9.41796875" style="84" customWidth="1"/>
    <col min="1553" max="1553" width="7.68359375" style="84" customWidth="1"/>
    <col min="1554" max="1554" width="9.41796875" style="84" customWidth="1"/>
    <col min="1555" max="1555" width="8.578125" style="84" customWidth="1"/>
    <col min="1556" max="1559" width="10.26171875" style="84" customWidth="1"/>
    <col min="1560" max="1562" width="8.578125" style="84" customWidth="1"/>
    <col min="1563" max="1563" width="10.26171875" style="84" customWidth="1"/>
    <col min="1564" max="1564" width="8.578125" style="84" customWidth="1"/>
    <col min="1565" max="1565" width="10.26171875" style="84" customWidth="1"/>
    <col min="1566" max="1566" width="6.83984375" style="84" customWidth="1"/>
    <col min="1567" max="1567" width="14.578125" style="84" customWidth="1"/>
    <col min="1568" max="1568" width="7.68359375" style="84" customWidth="1"/>
    <col min="1569" max="1569" width="8.578125" style="84" customWidth="1"/>
    <col min="1570" max="1575" width="7.68359375" style="84" customWidth="1"/>
    <col min="1576" max="1576" width="8.578125" style="84" customWidth="1"/>
    <col min="1577" max="1579" width="6.83984375" style="84" customWidth="1"/>
    <col min="1580" max="1580" width="7.68359375" style="84" customWidth="1"/>
    <col min="1581" max="1582" width="6.83984375" style="84" customWidth="1"/>
    <col min="1583" max="1583" width="7.68359375" style="84" customWidth="1"/>
    <col min="1584" max="1587" width="8.578125" style="84" customWidth="1"/>
    <col min="1588" max="1590" width="10.26171875" style="84" customWidth="1"/>
    <col min="1591" max="1591" width="8.578125" style="84" customWidth="1"/>
    <col min="1592" max="1592" width="7.68359375" style="84" customWidth="1"/>
    <col min="1593" max="1593" width="8.578125" style="84" customWidth="1"/>
    <col min="1594" max="1594" width="10.26171875" style="84" customWidth="1"/>
    <col min="1595" max="1792" width="8" style="84"/>
    <col min="1793" max="1793" width="0.41796875" style="84" customWidth="1"/>
    <col min="1794" max="1796" width="1.68359375" style="84" customWidth="1"/>
    <col min="1797" max="1797" width="101.15625" style="84" customWidth="1"/>
    <col min="1798" max="1798" width="0.41796875" style="84" customWidth="1"/>
    <col min="1799" max="1799" width="14.578125" style="84" customWidth="1"/>
    <col min="1800" max="1800" width="9.41796875" style="84" customWidth="1"/>
    <col min="1801" max="1801" width="8.578125" style="84" customWidth="1"/>
    <col min="1802" max="1804" width="9.41796875" style="84" customWidth="1"/>
    <col min="1805" max="1806" width="8.578125" style="84" customWidth="1"/>
    <col min="1807" max="1807" width="7.68359375" style="84" customWidth="1"/>
    <col min="1808" max="1808" width="9.41796875" style="84" customWidth="1"/>
    <col min="1809" max="1809" width="7.68359375" style="84" customWidth="1"/>
    <col min="1810" max="1810" width="9.41796875" style="84" customWidth="1"/>
    <col min="1811" max="1811" width="8.578125" style="84" customWidth="1"/>
    <col min="1812" max="1815" width="10.26171875" style="84" customWidth="1"/>
    <col min="1816" max="1818" width="8.578125" style="84" customWidth="1"/>
    <col min="1819" max="1819" width="10.26171875" style="84" customWidth="1"/>
    <col min="1820" max="1820" width="8.578125" style="84" customWidth="1"/>
    <col min="1821" max="1821" width="10.26171875" style="84" customWidth="1"/>
    <col min="1822" max="1822" width="6.83984375" style="84" customWidth="1"/>
    <col min="1823" max="1823" width="14.578125" style="84" customWidth="1"/>
    <col min="1824" max="1824" width="7.68359375" style="84" customWidth="1"/>
    <col min="1825" max="1825" width="8.578125" style="84" customWidth="1"/>
    <col min="1826" max="1831" width="7.68359375" style="84" customWidth="1"/>
    <col min="1832" max="1832" width="8.578125" style="84" customWidth="1"/>
    <col min="1833" max="1835" width="6.83984375" style="84" customWidth="1"/>
    <col min="1836" max="1836" width="7.68359375" style="84" customWidth="1"/>
    <col min="1837" max="1838" width="6.83984375" style="84" customWidth="1"/>
    <col min="1839" max="1839" width="7.68359375" style="84" customWidth="1"/>
    <col min="1840" max="1843" width="8.578125" style="84" customWidth="1"/>
    <col min="1844" max="1846" width="10.26171875" style="84" customWidth="1"/>
    <col min="1847" max="1847" width="8.578125" style="84" customWidth="1"/>
    <col min="1848" max="1848" width="7.68359375" style="84" customWidth="1"/>
    <col min="1849" max="1849" width="8.578125" style="84" customWidth="1"/>
    <col min="1850" max="1850" width="10.26171875" style="84" customWidth="1"/>
    <col min="1851" max="2048" width="8" style="84"/>
    <col min="2049" max="2049" width="0.41796875" style="84" customWidth="1"/>
    <col min="2050" max="2052" width="1.68359375" style="84" customWidth="1"/>
    <col min="2053" max="2053" width="101.15625" style="84" customWidth="1"/>
    <col min="2054" max="2054" width="0.41796875" style="84" customWidth="1"/>
    <col min="2055" max="2055" width="14.578125" style="84" customWidth="1"/>
    <col min="2056" max="2056" width="9.41796875" style="84" customWidth="1"/>
    <col min="2057" max="2057" width="8.578125" style="84" customWidth="1"/>
    <col min="2058" max="2060" width="9.41796875" style="84" customWidth="1"/>
    <col min="2061" max="2062" width="8.578125" style="84" customWidth="1"/>
    <col min="2063" max="2063" width="7.68359375" style="84" customWidth="1"/>
    <col min="2064" max="2064" width="9.41796875" style="84" customWidth="1"/>
    <col min="2065" max="2065" width="7.68359375" style="84" customWidth="1"/>
    <col min="2066" max="2066" width="9.41796875" style="84" customWidth="1"/>
    <col min="2067" max="2067" width="8.578125" style="84" customWidth="1"/>
    <col min="2068" max="2071" width="10.26171875" style="84" customWidth="1"/>
    <col min="2072" max="2074" width="8.578125" style="84" customWidth="1"/>
    <col min="2075" max="2075" width="10.26171875" style="84" customWidth="1"/>
    <col min="2076" max="2076" width="8.578125" style="84" customWidth="1"/>
    <col min="2077" max="2077" width="10.26171875" style="84" customWidth="1"/>
    <col min="2078" max="2078" width="6.83984375" style="84" customWidth="1"/>
    <col min="2079" max="2079" width="14.578125" style="84" customWidth="1"/>
    <col min="2080" max="2080" width="7.68359375" style="84" customWidth="1"/>
    <col min="2081" max="2081" width="8.578125" style="84" customWidth="1"/>
    <col min="2082" max="2087" width="7.68359375" style="84" customWidth="1"/>
    <col min="2088" max="2088" width="8.578125" style="84" customWidth="1"/>
    <col min="2089" max="2091" width="6.83984375" style="84" customWidth="1"/>
    <col min="2092" max="2092" width="7.68359375" style="84" customWidth="1"/>
    <col min="2093" max="2094" width="6.83984375" style="84" customWidth="1"/>
    <col min="2095" max="2095" width="7.68359375" style="84" customWidth="1"/>
    <col min="2096" max="2099" width="8.578125" style="84" customWidth="1"/>
    <col min="2100" max="2102" width="10.26171875" style="84" customWidth="1"/>
    <col min="2103" max="2103" width="8.578125" style="84" customWidth="1"/>
    <col min="2104" max="2104" width="7.68359375" style="84" customWidth="1"/>
    <col min="2105" max="2105" width="8.578125" style="84" customWidth="1"/>
    <col min="2106" max="2106" width="10.26171875" style="84" customWidth="1"/>
    <col min="2107" max="2304" width="8" style="84"/>
    <col min="2305" max="2305" width="0.41796875" style="84" customWidth="1"/>
    <col min="2306" max="2308" width="1.68359375" style="84" customWidth="1"/>
    <col min="2309" max="2309" width="101.15625" style="84" customWidth="1"/>
    <col min="2310" max="2310" width="0.41796875" style="84" customWidth="1"/>
    <col min="2311" max="2311" width="14.578125" style="84" customWidth="1"/>
    <col min="2312" max="2312" width="9.41796875" style="84" customWidth="1"/>
    <col min="2313" max="2313" width="8.578125" style="84" customWidth="1"/>
    <col min="2314" max="2316" width="9.41796875" style="84" customWidth="1"/>
    <col min="2317" max="2318" width="8.578125" style="84" customWidth="1"/>
    <col min="2319" max="2319" width="7.68359375" style="84" customWidth="1"/>
    <col min="2320" max="2320" width="9.41796875" style="84" customWidth="1"/>
    <col min="2321" max="2321" width="7.68359375" style="84" customWidth="1"/>
    <col min="2322" max="2322" width="9.41796875" style="84" customWidth="1"/>
    <col min="2323" max="2323" width="8.578125" style="84" customWidth="1"/>
    <col min="2324" max="2327" width="10.26171875" style="84" customWidth="1"/>
    <col min="2328" max="2330" width="8.578125" style="84" customWidth="1"/>
    <col min="2331" max="2331" width="10.26171875" style="84" customWidth="1"/>
    <col min="2332" max="2332" width="8.578125" style="84" customWidth="1"/>
    <col min="2333" max="2333" width="10.26171875" style="84" customWidth="1"/>
    <col min="2334" max="2334" width="6.83984375" style="84" customWidth="1"/>
    <col min="2335" max="2335" width="14.578125" style="84" customWidth="1"/>
    <col min="2336" max="2336" width="7.68359375" style="84" customWidth="1"/>
    <col min="2337" max="2337" width="8.578125" style="84" customWidth="1"/>
    <col min="2338" max="2343" width="7.68359375" style="84" customWidth="1"/>
    <col min="2344" max="2344" width="8.578125" style="84" customWidth="1"/>
    <col min="2345" max="2347" width="6.83984375" style="84" customWidth="1"/>
    <col min="2348" max="2348" width="7.68359375" style="84" customWidth="1"/>
    <col min="2349" max="2350" width="6.83984375" style="84" customWidth="1"/>
    <col min="2351" max="2351" width="7.68359375" style="84" customWidth="1"/>
    <col min="2352" max="2355" width="8.578125" style="84" customWidth="1"/>
    <col min="2356" max="2358" width="10.26171875" style="84" customWidth="1"/>
    <col min="2359" max="2359" width="8.578125" style="84" customWidth="1"/>
    <col min="2360" max="2360" width="7.68359375" style="84" customWidth="1"/>
    <col min="2361" max="2361" width="8.578125" style="84" customWidth="1"/>
    <col min="2362" max="2362" width="10.26171875" style="84" customWidth="1"/>
    <col min="2363" max="2560" width="8" style="84"/>
    <col min="2561" max="2561" width="0.41796875" style="84" customWidth="1"/>
    <col min="2562" max="2564" width="1.68359375" style="84" customWidth="1"/>
    <col min="2565" max="2565" width="101.15625" style="84" customWidth="1"/>
    <col min="2566" max="2566" width="0.41796875" style="84" customWidth="1"/>
    <col min="2567" max="2567" width="14.578125" style="84" customWidth="1"/>
    <col min="2568" max="2568" width="9.41796875" style="84" customWidth="1"/>
    <col min="2569" max="2569" width="8.578125" style="84" customWidth="1"/>
    <col min="2570" max="2572" width="9.41796875" style="84" customWidth="1"/>
    <col min="2573" max="2574" width="8.578125" style="84" customWidth="1"/>
    <col min="2575" max="2575" width="7.68359375" style="84" customWidth="1"/>
    <col min="2576" max="2576" width="9.41796875" style="84" customWidth="1"/>
    <col min="2577" max="2577" width="7.68359375" style="84" customWidth="1"/>
    <col min="2578" max="2578" width="9.41796875" style="84" customWidth="1"/>
    <col min="2579" max="2579" width="8.578125" style="84" customWidth="1"/>
    <col min="2580" max="2583" width="10.26171875" style="84" customWidth="1"/>
    <col min="2584" max="2586" width="8.578125" style="84" customWidth="1"/>
    <col min="2587" max="2587" width="10.26171875" style="84" customWidth="1"/>
    <col min="2588" max="2588" width="8.578125" style="84" customWidth="1"/>
    <col min="2589" max="2589" width="10.26171875" style="84" customWidth="1"/>
    <col min="2590" max="2590" width="6.83984375" style="84" customWidth="1"/>
    <col min="2591" max="2591" width="14.578125" style="84" customWidth="1"/>
    <col min="2592" max="2592" width="7.68359375" style="84" customWidth="1"/>
    <col min="2593" max="2593" width="8.578125" style="84" customWidth="1"/>
    <col min="2594" max="2599" width="7.68359375" style="84" customWidth="1"/>
    <col min="2600" max="2600" width="8.578125" style="84" customWidth="1"/>
    <col min="2601" max="2603" width="6.83984375" style="84" customWidth="1"/>
    <col min="2604" max="2604" width="7.68359375" style="84" customWidth="1"/>
    <col min="2605" max="2606" width="6.83984375" style="84" customWidth="1"/>
    <col min="2607" max="2607" width="7.68359375" style="84" customWidth="1"/>
    <col min="2608" max="2611" width="8.578125" style="84" customWidth="1"/>
    <col min="2612" max="2614" width="10.26171875" style="84" customWidth="1"/>
    <col min="2615" max="2615" width="8.578125" style="84" customWidth="1"/>
    <col min="2616" max="2616" width="7.68359375" style="84" customWidth="1"/>
    <col min="2617" max="2617" width="8.578125" style="84" customWidth="1"/>
    <col min="2618" max="2618" width="10.26171875" style="84" customWidth="1"/>
    <col min="2619" max="2816" width="8" style="84"/>
    <col min="2817" max="2817" width="0.41796875" style="84" customWidth="1"/>
    <col min="2818" max="2820" width="1.68359375" style="84" customWidth="1"/>
    <col min="2821" max="2821" width="101.15625" style="84" customWidth="1"/>
    <col min="2822" max="2822" width="0.41796875" style="84" customWidth="1"/>
    <col min="2823" max="2823" width="14.578125" style="84" customWidth="1"/>
    <col min="2824" max="2824" width="9.41796875" style="84" customWidth="1"/>
    <col min="2825" max="2825" width="8.578125" style="84" customWidth="1"/>
    <col min="2826" max="2828" width="9.41796875" style="84" customWidth="1"/>
    <col min="2829" max="2830" width="8.578125" style="84" customWidth="1"/>
    <col min="2831" max="2831" width="7.68359375" style="84" customWidth="1"/>
    <col min="2832" max="2832" width="9.41796875" style="84" customWidth="1"/>
    <col min="2833" max="2833" width="7.68359375" style="84" customWidth="1"/>
    <col min="2834" max="2834" width="9.41796875" style="84" customWidth="1"/>
    <col min="2835" max="2835" width="8.578125" style="84" customWidth="1"/>
    <col min="2836" max="2839" width="10.26171875" style="84" customWidth="1"/>
    <col min="2840" max="2842" width="8.578125" style="84" customWidth="1"/>
    <col min="2843" max="2843" width="10.26171875" style="84" customWidth="1"/>
    <col min="2844" max="2844" width="8.578125" style="84" customWidth="1"/>
    <col min="2845" max="2845" width="10.26171875" style="84" customWidth="1"/>
    <col min="2846" max="2846" width="6.83984375" style="84" customWidth="1"/>
    <col min="2847" max="2847" width="14.578125" style="84" customWidth="1"/>
    <col min="2848" max="2848" width="7.68359375" style="84" customWidth="1"/>
    <col min="2849" max="2849" width="8.578125" style="84" customWidth="1"/>
    <col min="2850" max="2855" width="7.68359375" style="84" customWidth="1"/>
    <col min="2856" max="2856" width="8.578125" style="84" customWidth="1"/>
    <col min="2857" max="2859" width="6.83984375" style="84" customWidth="1"/>
    <col min="2860" max="2860" width="7.68359375" style="84" customWidth="1"/>
    <col min="2861" max="2862" width="6.83984375" style="84" customWidth="1"/>
    <col min="2863" max="2863" width="7.68359375" style="84" customWidth="1"/>
    <col min="2864" max="2867" width="8.578125" style="84" customWidth="1"/>
    <col min="2868" max="2870" width="10.26171875" style="84" customWidth="1"/>
    <col min="2871" max="2871" width="8.578125" style="84" customWidth="1"/>
    <col min="2872" max="2872" width="7.68359375" style="84" customWidth="1"/>
    <col min="2873" max="2873" width="8.578125" style="84" customWidth="1"/>
    <col min="2874" max="2874" width="10.26171875" style="84" customWidth="1"/>
    <col min="2875" max="3072" width="8" style="84"/>
    <col min="3073" max="3073" width="0.41796875" style="84" customWidth="1"/>
    <col min="3074" max="3076" width="1.68359375" style="84" customWidth="1"/>
    <col min="3077" max="3077" width="101.15625" style="84" customWidth="1"/>
    <col min="3078" max="3078" width="0.41796875" style="84" customWidth="1"/>
    <col min="3079" max="3079" width="14.578125" style="84" customWidth="1"/>
    <col min="3080" max="3080" width="9.41796875" style="84" customWidth="1"/>
    <col min="3081" max="3081" width="8.578125" style="84" customWidth="1"/>
    <col min="3082" max="3084" width="9.41796875" style="84" customWidth="1"/>
    <col min="3085" max="3086" width="8.578125" style="84" customWidth="1"/>
    <col min="3087" max="3087" width="7.68359375" style="84" customWidth="1"/>
    <col min="3088" max="3088" width="9.41796875" style="84" customWidth="1"/>
    <col min="3089" max="3089" width="7.68359375" style="84" customWidth="1"/>
    <col min="3090" max="3090" width="9.41796875" style="84" customWidth="1"/>
    <col min="3091" max="3091" width="8.578125" style="84" customWidth="1"/>
    <col min="3092" max="3095" width="10.26171875" style="84" customWidth="1"/>
    <col min="3096" max="3098" width="8.578125" style="84" customWidth="1"/>
    <col min="3099" max="3099" width="10.26171875" style="84" customWidth="1"/>
    <col min="3100" max="3100" width="8.578125" style="84" customWidth="1"/>
    <col min="3101" max="3101" width="10.26171875" style="84" customWidth="1"/>
    <col min="3102" max="3102" width="6.83984375" style="84" customWidth="1"/>
    <col min="3103" max="3103" width="14.578125" style="84" customWidth="1"/>
    <col min="3104" max="3104" width="7.68359375" style="84" customWidth="1"/>
    <col min="3105" max="3105" width="8.578125" style="84" customWidth="1"/>
    <col min="3106" max="3111" width="7.68359375" style="84" customWidth="1"/>
    <col min="3112" max="3112" width="8.578125" style="84" customWidth="1"/>
    <col min="3113" max="3115" width="6.83984375" style="84" customWidth="1"/>
    <col min="3116" max="3116" width="7.68359375" style="84" customWidth="1"/>
    <col min="3117" max="3118" width="6.83984375" style="84" customWidth="1"/>
    <col min="3119" max="3119" width="7.68359375" style="84" customWidth="1"/>
    <col min="3120" max="3123" width="8.578125" style="84" customWidth="1"/>
    <col min="3124" max="3126" width="10.26171875" style="84" customWidth="1"/>
    <col min="3127" max="3127" width="8.578125" style="84" customWidth="1"/>
    <col min="3128" max="3128" width="7.68359375" style="84" customWidth="1"/>
    <col min="3129" max="3129" width="8.578125" style="84" customWidth="1"/>
    <col min="3130" max="3130" width="10.26171875" style="84" customWidth="1"/>
    <col min="3131" max="3328" width="8" style="84"/>
    <col min="3329" max="3329" width="0.41796875" style="84" customWidth="1"/>
    <col min="3330" max="3332" width="1.68359375" style="84" customWidth="1"/>
    <col min="3333" max="3333" width="101.15625" style="84" customWidth="1"/>
    <col min="3334" max="3334" width="0.41796875" style="84" customWidth="1"/>
    <col min="3335" max="3335" width="14.578125" style="84" customWidth="1"/>
    <col min="3336" max="3336" width="9.41796875" style="84" customWidth="1"/>
    <col min="3337" max="3337" width="8.578125" style="84" customWidth="1"/>
    <col min="3338" max="3340" width="9.41796875" style="84" customWidth="1"/>
    <col min="3341" max="3342" width="8.578125" style="84" customWidth="1"/>
    <col min="3343" max="3343" width="7.68359375" style="84" customWidth="1"/>
    <col min="3344" max="3344" width="9.41796875" style="84" customWidth="1"/>
    <col min="3345" max="3345" width="7.68359375" style="84" customWidth="1"/>
    <col min="3346" max="3346" width="9.41796875" style="84" customWidth="1"/>
    <col min="3347" max="3347" width="8.578125" style="84" customWidth="1"/>
    <col min="3348" max="3351" width="10.26171875" style="84" customWidth="1"/>
    <col min="3352" max="3354" width="8.578125" style="84" customWidth="1"/>
    <col min="3355" max="3355" width="10.26171875" style="84" customWidth="1"/>
    <col min="3356" max="3356" width="8.578125" style="84" customWidth="1"/>
    <col min="3357" max="3357" width="10.26171875" style="84" customWidth="1"/>
    <col min="3358" max="3358" width="6.83984375" style="84" customWidth="1"/>
    <col min="3359" max="3359" width="14.578125" style="84" customWidth="1"/>
    <col min="3360" max="3360" width="7.68359375" style="84" customWidth="1"/>
    <col min="3361" max="3361" width="8.578125" style="84" customWidth="1"/>
    <col min="3362" max="3367" width="7.68359375" style="84" customWidth="1"/>
    <col min="3368" max="3368" width="8.578125" style="84" customWidth="1"/>
    <col min="3369" max="3371" width="6.83984375" style="84" customWidth="1"/>
    <col min="3372" max="3372" width="7.68359375" style="84" customWidth="1"/>
    <col min="3373" max="3374" width="6.83984375" style="84" customWidth="1"/>
    <col min="3375" max="3375" width="7.68359375" style="84" customWidth="1"/>
    <col min="3376" max="3379" width="8.578125" style="84" customWidth="1"/>
    <col min="3380" max="3382" width="10.26171875" style="84" customWidth="1"/>
    <col min="3383" max="3383" width="8.578125" style="84" customWidth="1"/>
    <col min="3384" max="3384" width="7.68359375" style="84" customWidth="1"/>
    <col min="3385" max="3385" width="8.578125" style="84" customWidth="1"/>
    <col min="3386" max="3386" width="10.26171875" style="84" customWidth="1"/>
    <col min="3387" max="3584" width="8" style="84"/>
    <col min="3585" max="3585" width="0.41796875" style="84" customWidth="1"/>
    <col min="3586" max="3588" width="1.68359375" style="84" customWidth="1"/>
    <col min="3589" max="3589" width="101.15625" style="84" customWidth="1"/>
    <col min="3590" max="3590" width="0.41796875" style="84" customWidth="1"/>
    <col min="3591" max="3591" width="14.578125" style="84" customWidth="1"/>
    <col min="3592" max="3592" width="9.41796875" style="84" customWidth="1"/>
    <col min="3593" max="3593" width="8.578125" style="84" customWidth="1"/>
    <col min="3594" max="3596" width="9.41796875" style="84" customWidth="1"/>
    <col min="3597" max="3598" width="8.578125" style="84" customWidth="1"/>
    <col min="3599" max="3599" width="7.68359375" style="84" customWidth="1"/>
    <col min="3600" max="3600" width="9.41796875" style="84" customWidth="1"/>
    <col min="3601" max="3601" width="7.68359375" style="84" customWidth="1"/>
    <col min="3602" max="3602" width="9.41796875" style="84" customWidth="1"/>
    <col min="3603" max="3603" width="8.578125" style="84" customWidth="1"/>
    <col min="3604" max="3607" width="10.26171875" style="84" customWidth="1"/>
    <col min="3608" max="3610" width="8.578125" style="84" customWidth="1"/>
    <col min="3611" max="3611" width="10.26171875" style="84" customWidth="1"/>
    <col min="3612" max="3612" width="8.578125" style="84" customWidth="1"/>
    <col min="3613" max="3613" width="10.26171875" style="84" customWidth="1"/>
    <col min="3614" max="3614" width="6.83984375" style="84" customWidth="1"/>
    <col min="3615" max="3615" width="14.578125" style="84" customWidth="1"/>
    <col min="3616" max="3616" width="7.68359375" style="84" customWidth="1"/>
    <col min="3617" max="3617" width="8.578125" style="84" customWidth="1"/>
    <col min="3618" max="3623" width="7.68359375" style="84" customWidth="1"/>
    <col min="3624" max="3624" width="8.578125" style="84" customWidth="1"/>
    <col min="3625" max="3627" width="6.83984375" style="84" customWidth="1"/>
    <col min="3628" max="3628" width="7.68359375" style="84" customWidth="1"/>
    <col min="3629" max="3630" width="6.83984375" style="84" customWidth="1"/>
    <col min="3631" max="3631" width="7.68359375" style="84" customWidth="1"/>
    <col min="3632" max="3635" width="8.578125" style="84" customWidth="1"/>
    <col min="3636" max="3638" width="10.26171875" style="84" customWidth="1"/>
    <col min="3639" max="3639" width="8.578125" style="84" customWidth="1"/>
    <col min="3640" max="3640" width="7.68359375" style="84" customWidth="1"/>
    <col min="3641" max="3641" width="8.578125" style="84" customWidth="1"/>
    <col min="3642" max="3642" width="10.26171875" style="84" customWidth="1"/>
    <col min="3643" max="3840" width="8" style="84"/>
    <col min="3841" max="3841" width="0.41796875" style="84" customWidth="1"/>
    <col min="3842" max="3844" width="1.68359375" style="84" customWidth="1"/>
    <col min="3845" max="3845" width="101.15625" style="84" customWidth="1"/>
    <col min="3846" max="3846" width="0.41796875" style="84" customWidth="1"/>
    <col min="3847" max="3847" width="14.578125" style="84" customWidth="1"/>
    <col min="3848" max="3848" width="9.41796875" style="84" customWidth="1"/>
    <col min="3849" max="3849" width="8.578125" style="84" customWidth="1"/>
    <col min="3850" max="3852" width="9.41796875" style="84" customWidth="1"/>
    <col min="3853" max="3854" width="8.578125" style="84" customWidth="1"/>
    <col min="3855" max="3855" width="7.68359375" style="84" customWidth="1"/>
    <col min="3856" max="3856" width="9.41796875" style="84" customWidth="1"/>
    <col min="3857" max="3857" width="7.68359375" style="84" customWidth="1"/>
    <col min="3858" max="3858" width="9.41796875" style="84" customWidth="1"/>
    <col min="3859" max="3859" width="8.578125" style="84" customWidth="1"/>
    <col min="3860" max="3863" width="10.26171875" style="84" customWidth="1"/>
    <col min="3864" max="3866" width="8.578125" style="84" customWidth="1"/>
    <col min="3867" max="3867" width="10.26171875" style="84" customWidth="1"/>
    <col min="3868" max="3868" width="8.578125" style="84" customWidth="1"/>
    <col min="3869" max="3869" width="10.26171875" style="84" customWidth="1"/>
    <col min="3870" max="3870" width="6.83984375" style="84" customWidth="1"/>
    <col min="3871" max="3871" width="14.578125" style="84" customWidth="1"/>
    <col min="3872" max="3872" width="7.68359375" style="84" customWidth="1"/>
    <col min="3873" max="3873" width="8.578125" style="84" customWidth="1"/>
    <col min="3874" max="3879" width="7.68359375" style="84" customWidth="1"/>
    <col min="3880" max="3880" width="8.578125" style="84" customWidth="1"/>
    <col min="3881" max="3883" width="6.83984375" style="84" customWidth="1"/>
    <col min="3884" max="3884" width="7.68359375" style="84" customWidth="1"/>
    <col min="3885" max="3886" width="6.83984375" style="84" customWidth="1"/>
    <col min="3887" max="3887" width="7.68359375" style="84" customWidth="1"/>
    <col min="3888" max="3891" width="8.578125" style="84" customWidth="1"/>
    <col min="3892" max="3894" width="10.26171875" style="84" customWidth="1"/>
    <col min="3895" max="3895" width="8.578125" style="84" customWidth="1"/>
    <col min="3896" max="3896" width="7.68359375" style="84" customWidth="1"/>
    <col min="3897" max="3897" width="8.578125" style="84" customWidth="1"/>
    <col min="3898" max="3898" width="10.26171875" style="84" customWidth="1"/>
    <col min="3899" max="4096" width="8" style="84"/>
    <col min="4097" max="4097" width="0.41796875" style="84" customWidth="1"/>
    <col min="4098" max="4100" width="1.68359375" style="84" customWidth="1"/>
    <col min="4101" max="4101" width="101.15625" style="84" customWidth="1"/>
    <col min="4102" max="4102" width="0.41796875" style="84" customWidth="1"/>
    <col min="4103" max="4103" width="14.578125" style="84" customWidth="1"/>
    <col min="4104" max="4104" width="9.41796875" style="84" customWidth="1"/>
    <col min="4105" max="4105" width="8.578125" style="84" customWidth="1"/>
    <col min="4106" max="4108" width="9.41796875" style="84" customWidth="1"/>
    <col min="4109" max="4110" width="8.578125" style="84" customWidth="1"/>
    <col min="4111" max="4111" width="7.68359375" style="84" customWidth="1"/>
    <col min="4112" max="4112" width="9.41796875" style="84" customWidth="1"/>
    <col min="4113" max="4113" width="7.68359375" style="84" customWidth="1"/>
    <col min="4114" max="4114" width="9.41796875" style="84" customWidth="1"/>
    <col min="4115" max="4115" width="8.578125" style="84" customWidth="1"/>
    <col min="4116" max="4119" width="10.26171875" style="84" customWidth="1"/>
    <col min="4120" max="4122" width="8.578125" style="84" customWidth="1"/>
    <col min="4123" max="4123" width="10.26171875" style="84" customWidth="1"/>
    <col min="4124" max="4124" width="8.578125" style="84" customWidth="1"/>
    <col min="4125" max="4125" width="10.26171875" style="84" customWidth="1"/>
    <col min="4126" max="4126" width="6.83984375" style="84" customWidth="1"/>
    <col min="4127" max="4127" width="14.578125" style="84" customWidth="1"/>
    <col min="4128" max="4128" width="7.68359375" style="84" customWidth="1"/>
    <col min="4129" max="4129" width="8.578125" style="84" customWidth="1"/>
    <col min="4130" max="4135" width="7.68359375" style="84" customWidth="1"/>
    <col min="4136" max="4136" width="8.578125" style="84" customWidth="1"/>
    <col min="4137" max="4139" width="6.83984375" style="84" customWidth="1"/>
    <col min="4140" max="4140" width="7.68359375" style="84" customWidth="1"/>
    <col min="4141" max="4142" width="6.83984375" style="84" customWidth="1"/>
    <col min="4143" max="4143" width="7.68359375" style="84" customWidth="1"/>
    <col min="4144" max="4147" width="8.578125" style="84" customWidth="1"/>
    <col min="4148" max="4150" width="10.26171875" style="84" customWidth="1"/>
    <col min="4151" max="4151" width="8.578125" style="84" customWidth="1"/>
    <col min="4152" max="4152" width="7.68359375" style="84" customWidth="1"/>
    <col min="4153" max="4153" width="8.578125" style="84" customWidth="1"/>
    <col min="4154" max="4154" width="10.26171875" style="84" customWidth="1"/>
    <col min="4155" max="4352" width="8" style="84"/>
    <col min="4353" max="4353" width="0.41796875" style="84" customWidth="1"/>
    <col min="4354" max="4356" width="1.68359375" style="84" customWidth="1"/>
    <col min="4357" max="4357" width="101.15625" style="84" customWidth="1"/>
    <col min="4358" max="4358" width="0.41796875" style="84" customWidth="1"/>
    <col min="4359" max="4359" width="14.578125" style="84" customWidth="1"/>
    <col min="4360" max="4360" width="9.41796875" style="84" customWidth="1"/>
    <col min="4361" max="4361" width="8.578125" style="84" customWidth="1"/>
    <col min="4362" max="4364" width="9.41796875" style="84" customWidth="1"/>
    <col min="4365" max="4366" width="8.578125" style="84" customWidth="1"/>
    <col min="4367" max="4367" width="7.68359375" style="84" customWidth="1"/>
    <col min="4368" max="4368" width="9.41796875" style="84" customWidth="1"/>
    <col min="4369" max="4369" width="7.68359375" style="84" customWidth="1"/>
    <col min="4370" max="4370" width="9.41796875" style="84" customWidth="1"/>
    <col min="4371" max="4371" width="8.578125" style="84" customWidth="1"/>
    <col min="4372" max="4375" width="10.26171875" style="84" customWidth="1"/>
    <col min="4376" max="4378" width="8.578125" style="84" customWidth="1"/>
    <col min="4379" max="4379" width="10.26171875" style="84" customWidth="1"/>
    <col min="4380" max="4380" width="8.578125" style="84" customWidth="1"/>
    <col min="4381" max="4381" width="10.26171875" style="84" customWidth="1"/>
    <col min="4382" max="4382" width="6.83984375" style="84" customWidth="1"/>
    <col min="4383" max="4383" width="14.578125" style="84" customWidth="1"/>
    <col min="4384" max="4384" width="7.68359375" style="84" customWidth="1"/>
    <col min="4385" max="4385" width="8.578125" style="84" customWidth="1"/>
    <col min="4386" max="4391" width="7.68359375" style="84" customWidth="1"/>
    <col min="4392" max="4392" width="8.578125" style="84" customWidth="1"/>
    <col min="4393" max="4395" width="6.83984375" style="84" customWidth="1"/>
    <col min="4396" max="4396" width="7.68359375" style="84" customWidth="1"/>
    <col min="4397" max="4398" width="6.83984375" style="84" customWidth="1"/>
    <col min="4399" max="4399" width="7.68359375" style="84" customWidth="1"/>
    <col min="4400" max="4403" width="8.578125" style="84" customWidth="1"/>
    <col min="4404" max="4406" width="10.26171875" style="84" customWidth="1"/>
    <col min="4407" max="4407" width="8.578125" style="84" customWidth="1"/>
    <col min="4408" max="4408" width="7.68359375" style="84" customWidth="1"/>
    <col min="4409" max="4409" width="8.578125" style="84" customWidth="1"/>
    <col min="4410" max="4410" width="10.26171875" style="84" customWidth="1"/>
    <col min="4411" max="4608" width="8" style="84"/>
    <col min="4609" max="4609" width="0.41796875" style="84" customWidth="1"/>
    <col min="4610" max="4612" width="1.68359375" style="84" customWidth="1"/>
    <col min="4613" max="4613" width="101.15625" style="84" customWidth="1"/>
    <col min="4614" max="4614" width="0.41796875" style="84" customWidth="1"/>
    <col min="4615" max="4615" width="14.578125" style="84" customWidth="1"/>
    <col min="4616" max="4616" width="9.41796875" style="84" customWidth="1"/>
    <col min="4617" max="4617" width="8.578125" style="84" customWidth="1"/>
    <col min="4618" max="4620" width="9.41796875" style="84" customWidth="1"/>
    <col min="4621" max="4622" width="8.578125" style="84" customWidth="1"/>
    <col min="4623" max="4623" width="7.68359375" style="84" customWidth="1"/>
    <col min="4624" max="4624" width="9.41796875" style="84" customWidth="1"/>
    <col min="4625" max="4625" width="7.68359375" style="84" customWidth="1"/>
    <col min="4626" max="4626" width="9.41796875" style="84" customWidth="1"/>
    <col min="4627" max="4627" width="8.578125" style="84" customWidth="1"/>
    <col min="4628" max="4631" width="10.26171875" style="84" customWidth="1"/>
    <col min="4632" max="4634" width="8.578125" style="84" customWidth="1"/>
    <col min="4635" max="4635" width="10.26171875" style="84" customWidth="1"/>
    <col min="4636" max="4636" width="8.578125" style="84" customWidth="1"/>
    <col min="4637" max="4637" width="10.26171875" style="84" customWidth="1"/>
    <col min="4638" max="4638" width="6.83984375" style="84" customWidth="1"/>
    <col min="4639" max="4639" width="14.578125" style="84" customWidth="1"/>
    <col min="4640" max="4640" width="7.68359375" style="84" customWidth="1"/>
    <col min="4641" max="4641" width="8.578125" style="84" customWidth="1"/>
    <col min="4642" max="4647" width="7.68359375" style="84" customWidth="1"/>
    <col min="4648" max="4648" width="8.578125" style="84" customWidth="1"/>
    <col min="4649" max="4651" width="6.83984375" style="84" customWidth="1"/>
    <col min="4652" max="4652" width="7.68359375" style="84" customWidth="1"/>
    <col min="4653" max="4654" width="6.83984375" style="84" customWidth="1"/>
    <col min="4655" max="4655" width="7.68359375" style="84" customWidth="1"/>
    <col min="4656" max="4659" width="8.578125" style="84" customWidth="1"/>
    <col min="4660" max="4662" width="10.26171875" style="84" customWidth="1"/>
    <col min="4663" max="4663" width="8.578125" style="84" customWidth="1"/>
    <col min="4664" max="4664" width="7.68359375" style="84" customWidth="1"/>
    <col min="4665" max="4665" width="8.578125" style="84" customWidth="1"/>
    <col min="4666" max="4666" width="10.26171875" style="84" customWidth="1"/>
    <col min="4667" max="4864" width="8" style="84"/>
    <col min="4865" max="4865" width="0.41796875" style="84" customWidth="1"/>
    <col min="4866" max="4868" width="1.68359375" style="84" customWidth="1"/>
    <col min="4869" max="4869" width="101.15625" style="84" customWidth="1"/>
    <col min="4870" max="4870" width="0.41796875" style="84" customWidth="1"/>
    <col min="4871" max="4871" width="14.578125" style="84" customWidth="1"/>
    <col min="4872" max="4872" width="9.41796875" style="84" customWidth="1"/>
    <col min="4873" max="4873" width="8.578125" style="84" customWidth="1"/>
    <col min="4874" max="4876" width="9.41796875" style="84" customWidth="1"/>
    <col min="4877" max="4878" width="8.578125" style="84" customWidth="1"/>
    <col min="4879" max="4879" width="7.68359375" style="84" customWidth="1"/>
    <col min="4880" max="4880" width="9.41796875" style="84" customWidth="1"/>
    <col min="4881" max="4881" width="7.68359375" style="84" customWidth="1"/>
    <col min="4882" max="4882" width="9.41796875" style="84" customWidth="1"/>
    <col min="4883" max="4883" width="8.578125" style="84" customWidth="1"/>
    <col min="4884" max="4887" width="10.26171875" style="84" customWidth="1"/>
    <col min="4888" max="4890" width="8.578125" style="84" customWidth="1"/>
    <col min="4891" max="4891" width="10.26171875" style="84" customWidth="1"/>
    <col min="4892" max="4892" width="8.578125" style="84" customWidth="1"/>
    <col min="4893" max="4893" width="10.26171875" style="84" customWidth="1"/>
    <col min="4894" max="4894" width="6.83984375" style="84" customWidth="1"/>
    <col min="4895" max="4895" width="14.578125" style="84" customWidth="1"/>
    <col min="4896" max="4896" width="7.68359375" style="84" customWidth="1"/>
    <col min="4897" max="4897" width="8.578125" style="84" customWidth="1"/>
    <col min="4898" max="4903" width="7.68359375" style="84" customWidth="1"/>
    <col min="4904" max="4904" width="8.578125" style="84" customWidth="1"/>
    <col min="4905" max="4907" width="6.83984375" style="84" customWidth="1"/>
    <col min="4908" max="4908" width="7.68359375" style="84" customWidth="1"/>
    <col min="4909" max="4910" width="6.83984375" style="84" customWidth="1"/>
    <col min="4911" max="4911" width="7.68359375" style="84" customWidth="1"/>
    <col min="4912" max="4915" width="8.578125" style="84" customWidth="1"/>
    <col min="4916" max="4918" width="10.26171875" style="84" customWidth="1"/>
    <col min="4919" max="4919" width="8.578125" style="84" customWidth="1"/>
    <col min="4920" max="4920" width="7.68359375" style="84" customWidth="1"/>
    <col min="4921" max="4921" width="8.578125" style="84" customWidth="1"/>
    <col min="4922" max="4922" width="10.26171875" style="84" customWidth="1"/>
    <col min="4923" max="5120" width="8" style="84"/>
    <col min="5121" max="5121" width="0.41796875" style="84" customWidth="1"/>
    <col min="5122" max="5124" width="1.68359375" style="84" customWidth="1"/>
    <col min="5125" max="5125" width="101.15625" style="84" customWidth="1"/>
    <col min="5126" max="5126" width="0.41796875" style="84" customWidth="1"/>
    <col min="5127" max="5127" width="14.578125" style="84" customWidth="1"/>
    <col min="5128" max="5128" width="9.41796875" style="84" customWidth="1"/>
    <col min="5129" max="5129" width="8.578125" style="84" customWidth="1"/>
    <col min="5130" max="5132" width="9.41796875" style="84" customWidth="1"/>
    <col min="5133" max="5134" width="8.578125" style="84" customWidth="1"/>
    <col min="5135" max="5135" width="7.68359375" style="84" customWidth="1"/>
    <col min="5136" max="5136" width="9.41796875" style="84" customWidth="1"/>
    <col min="5137" max="5137" width="7.68359375" style="84" customWidth="1"/>
    <col min="5138" max="5138" width="9.41796875" style="84" customWidth="1"/>
    <col min="5139" max="5139" width="8.578125" style="84" customWidth="1"/>
    <col min="5140" max="5143" width="10.26171875" style="84" customWidth="1"/>
    <col min="5144" max="5146" width="8.578125" style="84" customWidth="1"/>
    <col min="5147" max="5147" width="10.26171875" style="84" customWidth="1"/>
    <col min="5148" max="5148" width="8.578125" style="84" customWidth="1"/>
    <col min="5149" max="5149" width="10.26171875" style="84" customWidth="1"/>
    <col min="5150" max="5150" width="6.83984375" style="84" customWidth="1"/>
    <col min="5151" max="5151" width="14.578125" style="84" customWidth="1"/>
    <col min="5152" max="5152" width="7.68359375" style="84" customWidth="1"/>
    <col min="5153" max="5153" width="8.578125" style="84" customWidth="1"/>
    <col min="5154" max="5159" width="7.68359375" style="84" customWidth="1"/>
    <col min="5160" max="5160" width="8.578125" style="84" customWidth="1"/>
    <col min="5161" max="5163" width="6.83984375" style="84" customWidth="1"/>
    <col min="5164" max="5164" width="7.68359375" style="84" customWidth="1"/>
    <col min="5165" max="5166" width="6.83984375" style="84" customWidth="1"/>
    <col min="5167" max="5167" width="7.68359375" style="84" customWidth="1"/>
    <col min="5168" max="5171" width="8.578125" style="84" customWidth="1"/>
    <col min="5172" max="5174" width="10.26171875" style="84" customWidth="1"/>
    <col min="5175" max="5175" width="8.578125" style="84" customWidth="1"/>
    <col min="5176" max="5176" width="7.68359375" style="84" customWidth="1"/>
    <col min="5177" max="5177" width="8.578125" style="84" customWidth="1"/>
    <col min="5178" max="5178" width="10.26171875" style="84" customWidth="1"/>
    <col min="5179" max="5376" width="8" style="84"/>
    <col min="5377" max="5377" width="0.41796875" style="84" customWidth="1"/>
    <col min="5378" max="5380" width="1.68359375" style="84" customWidth="1"/>
    <col min="5381" max="5381" width="101.15625" style="84" customWidth="1"/>
    <col min="5382" max="5382" width="0.41796875" style="84" customWidth="1"/>
    <col min="5383" max="5383" width="14.578125" style="84" customWidth="1"/>
    <col min="5384" max="5384" width="9.41796875" style="84" customWidth="1"/>
    <col min="5385" max="5385" width="8.578125" style="84" customWidth="1"/>
    <col min="5386" max="5388" width="9.41796875" style="84" customWidth="1"/>
    <col min="5389" max="5390" width="8.578125" style="84" customWidth="1"/>
    <col min="5391" max="5391" width="7.68359375" style="84" customWidth="1"/>
    <col min="5392" max="5392" width="9.41796875" style="84" customWidth="1"/>
    <col min="5393" max="5393" width="7.68359375" style="84" customWidth="1"/>
    <col min="5394" max="5394" width="9.41796875" style="84" customWidth="1"/>
    <col min="5395" max="5395" width="8.578125" style="84" customWidth="1"/>
    <col min="5396" max="5399" width="10.26171875" style="84" customWidth="1"/>
    <col min="5400" max="5402" width="8.578125" style="84" customWidth="1"/>
    <col min="5403" max="5403" width="10.26171875" style="84" customWidth="1"/>
    <col min="5404" max="5404" width="8.578125" style="84" customWidth="1"/>
    <col min="5405" max="5405" width="10.26171875" style="84" customWidth="1"/>
    <col min="5406" max="5406" width="6.83984375" style="84" customWidth="1"/>
    <col min="5407" max="5407" width="14.578125" style="84" customWidth="1"/>
    <col min="5408" max="5408" width="7.68359375" style="84" customWidth="1"/>
    <col min="5409" max="5409" width="8.578125" style="84" customWidth="1"/>
    <col min="5410" max="5415" width="7.68359375" style="84" customWidth="1"/>
    <col min="5416" max="5416" width="8.578125" style="84" customWidth="1"/>
    <col min="5417" max="5419" width="6.83984375" style="84" customWidth="1"/>
    <col min="5420" max="5420" width="7.68359375" style="84" customWidth="1"/>
    <col min="5421" max="5422" width="6.83984375" style="84" customWidth="1"/>
    <col min="5423" max="5423" width="7.68359375" style="84" customWidth="1"/>
    <col min="5424" max="5427" width="8.578125" style="84" customWidth="1"/>
    <col min="5428" max="5430" width="10.26171875" style="84" customWidth="1"/>
    <col min="5431" max="5431" width="8.578125" style="84" customWidth="1"/>
    <col min="5432" max="5432" width="7.68359375" style="84" customWidth="1"/>
    <col min="5433" max="5433" width="8.578125" style="84" customWidth="1"/>
    <col min="5434" max="5434" width="10.26171875" style="84" customWidth="1"/>
    <col min="5435" max="5632" width="8" style="84"/>
    <col min="5633" max="5633" width="0.41796875" style="84" customWidth="1"/>
    <col min="5634" max="5636" width="1.68359375" style="84" customWidth="1"/>
    <col min="5637" max="5637" width="101.15625" style="84" customWidth="1"/>
    <col min="5638" max="5638" width="0.41796875" style="84" customWidth="1"/>
    <col min="5639" max="5639" width="14.578125" style="84" customWidth="1"/>
    <col min="5640" max="5640" width="9.41796875" style="84" customWidth="1"/>
    <col min="5641" max="5641" width="8.578125" style="84" customWidth="1"/>
    <col min="5642" max="5644" width="9.41796875" style="84" customWidth="1"/>
    <col min="5645" max="5646" width="8.578125" style="84" customWidth="1"/>
    <col min="5647" max="5647" width="7.68359375" style="84" customWidth="1"/>
    <col min="5648" max="5648" width="9.41796875" style="84" customWidth="1"/>
    <col min="5649" max="5649" width="7.68359375" style="84" customWidth="1"/>
    <col min="5650" max="5650" width="9.41796875" style="84" customWidth="1"/>
    <col min="5651" max="5651" width="8.578125" style="84" customWidth="1"/>
    <col min="5652" max="5655" width="10.26171875" style="84" customWidth="1"/>
    <col min="5656" max="5658" width="8.578125" style="84" customWidth="1"/>
    <col min="5659" max="5659" width="10.26171875" style="84" customWidth="1"/>
    <col min="5660" max="5660" width="8.578125" style="84" customWidth="1"/>
    <col min="5661" max="5661" width="10.26171875" style="84" customWidth="1"/>
    <col min="5662" max="5662" width="6.83984375" style="84" customWidth="1"/>
    <col min="5663" max="5663" width="14.578125" style="84" customWidth="1"/>
    <col min="5664" max="5664" width="7.68359375" style="84" customWidth="1"/>
    <col min="5665" max="5665" width="8.578125" style="84" customWidth="1"/>
    <col min="5666" max="5671" width="7.68359375" style="84" customWidth="1"/>
    <col min="5672" max="5672" width="8.578125" style="84" customWidth="1"/>
    <col min="5673" max="5675" width="6.83984375" style="84" customWidth="1"/>
    <col min="5676" max="5676" width="7.68359375" style="84" customWidth="1"/>
    <col min="5677" max="5678" width="6.83984375" style="84" customWidth="1"/>
    <col min="5679" max="5679" width="7.68359375" style="84" customWidth="1"/>
    <col min="5680" max="5683" width="8.578125" style="84" customWidth="1"/>
    <col min="5684" max="5686" width="10.26171875" style="84" customWidth="1"/>
    <col min="5687" max="5687" width="8.578125" style="84" customWidth="1"/>
    <col min="5688" max="5688" width="7.68359375" style="84" customWidth="1"/>
    <col min="5689" max="5689" width="8.578125" style="84" customWidth="1"/>
    <col min="5690" max="5690" width="10.26171875" style="84" customWidth="1"/>
    <col min="5691" max="5888" width="8" style="84"/>
    <col min="5889" max="5889" width="0.41796875" style="84" customWidth="1"/>
    <col min="5890" max="5892" width="1.68359375" style="84" customWidth="1"/>
    <col min="5893" max="5893" width="101.15625" style="84" customWidth="1"/>
    <col min="5894" max="5894" width="0.41796875" style="84" customWidth="1"/>
    <col min="5895" max="5895" width="14.578125" style="84" customWidth="1"/>
    <col min="5896" max="5896" width="9.41796875" style="84" customWidth="1"/>
    <col min="5897" max="5897" width="8.578125" style="84" customWidth="1"/>
    <col min="5898" max="5900" width="9.41796875" style="84" customWidth="1"/>
    <col min="5901" max="5902" width="8.578125" style="84" customWidth="1"/>
    <col min="5903" max="5903" width="7.68359375" style="84" customWidth="1"/>
    <col min="5904" max="5904" width="9.41796875" style="84" customWidth="1"/>
    <col min="5905" max="5905" width="7.68359375" style="84" customWidth="1"/>
    <col min="5906" max="5906" width="9.41796875" style="84" customWidth="1"/>
    <col min="5907" max="5907" width="8.578125" style="84" customWidth="1"/>
    <col min="5908" max="5911" width="10.26171875" style="84" customWidth="1"/>
    <col min="5912" max="5914" width="8.578125" style="84" customWidth="1"/>
    <col min="5915" max="5915" width="10.26171875" style="84" customWidth="1"/>
    <col min="5916" max="5916" width="8.578125" style="84" customWidth="1"/>
    <col min="5917" max="5917" width="10.26171875" style="84" customWidth="1"/>
    <col min="5918" max="5918" width="6.83984375" style="84" customWidth="1"/>
    <col min="5919" max="5919" width="14.578125" style="84" customWidth="1"/>
    <col min="5920" max="5920" width="7.68359375" style="84" customWidth="1"/>
    <col min="5921" max="5921" width="8.578125" style="84" customWidth="1"/>
    <col min="5922" max="5927" width="7.68359375" style="84" customWidth="1"/>
    <col min="5928" max="5928" width="8.578125" style="84" customWidth="1"/>
    <col min="5929" max="5931" width="6.83984375" style="84" customWidth="1"/>
    <col min="5932" max="5932" width="7.68359375" style="84" customWidth="1"/>
    <col min="5933" max="5934" width="6.83984375" style="84" customWidth="1"/>
    <col min="5935" max="5935" width="7.68359375" style="84" customWidth="1"/>
    <col min="5936" max="5939" width="8.578125" style="84" customWidth="1"/>
    <col min="5940" max="5942" width="10.26171875" style="84" customWidth="1"/>
    <col min="5943" max="5943" width="8.578125" style="84" customWidth="1"/>
    <col min="5944" max="5944" width="7.68359375" style="84" customWidth="1"/>
    <col min="5945" max="5945" width="8.578125" style="84" customWidth="1"/>
    <col min="5946" max="5946" width="10.26171875" style="84" customWidth="1"/>
    <col min="5947" max="6144" width="8" style="84"/>
    <col min="6145" max="6145" width="0.41796875" style="84" customWidth="1"/>
    <col min="6146" max="6148" width="1.68359375" style="84" customWidth="1"/>
    <col min="6149" max="6149" width="101.15625" style="84" customWidth="1"/>
    <col min="6150" max="6150" width="0.41796875" style="84" customWidth="1"/>
    <col min="6151" max="6151" width="14.578125" style="84" customWidth="1"/>
    <col min="6152" max="6152" width="9.41796875" style="84" customWidth="1"/>
    <col min="6153" max="6153" width="8.578125" style="84" customWidth="1"/>
    <col min="6154" max="6156" width="9.41796875" style="84" customWidth="1"/>
    <col min="6157" max="6158" width="8.578125" style="84" customWidth="1"/>
    <col min="6159" max="6159" width="7.68359375" style="84" customWidth="1"/>
    <col min="6160" max="6160" width="9.41796875" style="84" customWidth="1"/>
    <col min="6161" max="6161" width="7.68359375" style="84" customWidth="1"/>
    <col min="6162" max="6162" width="9.41796875" style="84" customWidth="1"/>
    <col min="6163" max="6163" width="8.578125" style="84" customWidth="1"/>
    <col min="6164" max="6167" width="10.26171875" style="84" customWidth="1"/>
    <col min="6168" max="6170" width="8.578125" style="84" customWidth="1"/>
    <col min="6171" max="6171" width="10.26171875" style="84" customWidth="1"/>
    <col min="6172" max="6172" width="8.578125" style="84" customWidth="1"/>
    <col min="6173" max="6173" width="10.26171875" style="84" customWidth="1"/>
    <col min="6174" max="6174" width="6.83984375" style="84" customWidth="1"/>
    <col min="6175" max="6175" width="14.578125" style="84" customWidth="1"/>
    <col min="6176" max="6176" width="7.68359375" style="84" customWidth="1"/>
    <col min="6177" max="6177" width="8.578125" style="84" customWidth="1"/>
    <col min="6178" max="6183" width="7.68359375" style="84" customWidth="1"/>
    <col min="6184" max="6184" width="8.578125" style="84" customWidth="1"/>
    <col min="6185" max="6187" width="6.83984375" style="84" customWidth="1"/>
    <col min="6188" max="6188" width="7.68359375" style="84" customWidth="1"/>
    <col min="6189" max="6190" width="6.83984375" style="84" customWidth="1"/>
    <col min="6191" max="6191" width="7.68359375" style="84" customWidth="1"/>
    <col min="6192" max="6195" width="8.578125" style="84" customWidth="1"/>
    <col min="6196" max="6198" width="10.26171875" style="84" customWidth="1"/>
    <col min="6199" max="6199" width="8.578125" style="84" customWidth="1"/>
    <col min="6200" max="6200" width="7.68359375" style="84" customWidth="1"/>
    <col min="6201" max="6201" width="8.578125" style="84" customWidth="1"/>
    <col min="6202" max="6202" width="10.26171875" style="84" customWidth="1"/>
    <col min="6203" max="6400" width="8" style="84"/>
    <col min="6401" max="6401" width="0.41796875" style="84" customWidth="1"/>
    <col min="6402" max="6404" width="1.68359375" style="84" customWidth="1"/>
    <col min="6405" max="6405" width="101.15625" style="84" customWidth="1"/>
    <col min="6406" max="6406" width="0.41796875" style="84" customWidth="1"/>
    <col min="6407" max="6407" width="14.578125" style="84" customWidth="1"/>
    <col min="6408" max="6408" width="9.41796875" style="84" customWidth="1"/>
    <col min="6409" max="6409" width="8.578125" style="84" customWidth="1"/>
    <col min="6410" max="6412" width="9.41796875" style="84" customWidth="1"/>
    <col min="6413" max="6414" width="8.578125" style="84" customWidth="1"/>
    <col min="6415" max="6415" width="7.68359375" style="84" customWidth="1"/>
    <col min="6416" max="6416" width="9.41796875" style="84" customWidth="1"/>
    <col min="6417" max="6417" width="7.68359375" style="84" customWidth="1"/>
    <col min="6418" max="6418" width="9.41796875" style="84" customWidth="1"/>
    <col min="6419" max="6419" width="8.578125" style="84" customWidth="1"/>
    <col min="6420" max="6423" width="10.26171875" style="84" customWidth="1"/>
    <col min="6424" max="6426" width="8.578125" style="84" customWidth="1"/>
    <col min="6427" max="6427" width="10.26171875" style="84" customWidth="1"/>
    <col min="6428" max="6428" width="8.578125" style="84" customWidth="1"/>
    <col min="6429" max="6429" width="10.26171875" style="84" customWidth="1"/>
    <col min="6430" max="6430" width="6.83984375" style="84" customWidth="1"/>
    <col min="6431" max="6431" width="14.578125" style="84" customWidth="1"/>
    <col min="6432" max="6432" width="7.68359375" style="84" customWidth="1"/>
    <col min="6433" max="6433" width="8.578125" style="84" customWidth="1"/>
    <col min="6434" max="6439" width="7.68359375" style="84" customWidth="1"/>
    <col min="6440" max="6440" width="8.578125" style="84" customWidth="1"/>
    <col min="6441" max="6443" width="6.83984375" style="84" customWidth="1"/>
    <col min="6444" max="6444" width="7.68359375" style="84" customWidth="1"/>
    <col min="6445" max="6446" width="6.83984375" style="84" customWidth="1"/>
    <col min="6447" max="6447" width="7.68359375" style="84" customWidth="1"/>
    <col min="6448" max="6451" width="8.578125" style="84" customWidth="1"/>
    <col min="6452" max="6454" width="10.26171875" style="84" customWidth="1"/>
    <col min="6455" max="6455" width="8.578125" style="84" customWidth="1"/>
    <col min="6456" max="6456" width="7.68359375" style="84" customWidth="1"/>
    <col min="6457" max="6457" width="8.578125" style="84" customWidth="1"/>
    <col min="6458" max="6458" width="10.26171875" style="84" customWidth="1"/>
    <col min="6459" max="6656" width="8" style="84"/>
    <col min="6657" max="6657" width="0.41796875" style="84" customWidth="1"/>
    <col min="6658" max="6660" width="1.68359375" style="84" customWidth="1"/>
    <col min="6661" max="6661" width="101.15625" style="84" customWidth="1"/>
    <col min="6662" max="6662" width="0.41796875" style="84" customWidth="1"/>
    <col min="6663" max="6663" width="14.578125" style="84" customWidth="1"/>
    <col min="6664" max="6664" width="9.41796875" style="84" customWidth="1"/>
    <col min="6665" max="6665" width="8.578125" style="84" customWidth="1"/>
    <col min="6666" max="6668" width="9.41796875" style="84" customWidth="1"/>
    <col min="6669" max="6670" width="8.578125" style="84" customWidth="1"/>
    <col min="6671" max="6671" width="7.68359375" style="84" customWidth="1"/>
    <col min="6672" max="6672" width="9.41796875" style="84" customWidth="1"/>
    <col min="6673" max="6673" width="7.68359375" style="84" customWidth="1"/>
    <col min="6674" max="6674" width="9.41796875" style="84" customWidth="1"/>
    <col min="6675" max="6675" width="8.578125" style="84" customWidth="1"/>
    <col min="6676" max="6679" width="10.26171875" style="84" customWidth="1"/>
    <col min="6680" max="6682" width="8.578125" style="84" customWidth="1"/>
    <col min="6683" max="6683" width="10.26171875" style="84" customWidth="1"/>
    <col min="6684" max="6684" width="8.578125" style="84" customWidth="1"/>
    <col min="6685" max="6685" width="10.26171875" style="84" customWidth="1"/>
    <col min="6686" max="6686" width="6.83984375" style="84" customWidth="1"/>
    <col min="6687" max="6687" width="14.578125" style="84" customWidth="1"/>
    <col min="6688" max="6688" width="7.68359375" style="84" customWidth="1"/>
    <col min="6689" max="6689" width="8.578125" style="84" customWidth="1"/>
    <col min="6690" max="6695" width="7.68359375" style="84" customWidth="1"/>
    <col min="6696" max="6696" width="8.578125" style="84" customWidth="1"/>
    <col min="6697" max="6699" width="6.83984375" style="84" customWidth="1"/>
    <col min="6700" max="6700" width="7.68359375" style="84" customWidth="1"/>
    <col min="6701" max="6702" width="6.83984375" style="84" customWidth="1"/>
    <col min="6703" max="6703" width="7.68359375" style="84" customWidth="1"/>
    <col min="6704" max="6707" width="8.578125" style="84" customWidth="1"/>
    <col min="6708" max="6710" width="10.26171875" style="84" customWidth="1"/>
    <col min="6711" max="6711" width="8.578125" style="84" customWidth="1"/>
    <col min="6712" max="6712" width="7.68359375" style="84" customWidth="1"/>
    <col min="6713" max="6713" width="8.578125" style="84" customWidth="1"/>
    <col min="6714" max="6714" width="10.26171875" style="84" customWidth="1"/>
    <col min="6715" max="6912" width="8" style="84"/>
    <col min="6913" max="6913" width="0.41796875" style="84" customWidth="1"/>
    <col min="6914" max="6916" width="1.68359375" style="84" customWidth="1"/>
    <col min="6917" max="6917" width="101.15625" style="84" customWidth="1"/>
    <col min="6918" max="6918" width="0.41796875" style="84" customWidth="1"/>
    <col min="6919" max="6919" width="14.578125" style="84" customWidth="1"/>
    <col min="6920" max="6920" width="9.41796875" style="84" customWidth="1"/>
    <col min="6921" max="6921" width="8.578125" style="84" customWidth="1"/>
    <col min="6922" max="6924" width="9.41796875" style="84" customWidth="1"/>
    <col min="6925" max="6926" width="8.578125" style="84" customWidth="1"/>
    <col min="6927" max="6927" width="7.68359375" style="84" customWidth="1"/>
    <col min="6928" max="6928" width="9.41796875" style="84" customWidth="1"/>
    <col min="6929" max="6929" width="7.68359375" style="84" customWidth="1"/>
    <col min="6930" max="6930" width="9.41796875" style="84" customWidth="1"/>
    <col min="6931" max="6931" width="8.578125" style="84" customWidth="1"/>
    <col min="6932" max="6935" width="10.26171875" style="84" customWidth="1"/>
    <col min="6936" max="6938" width="8.578125" style="84" customWidth="1"/>
    <col min="6939" max="6939" width="10.26171875" style="84" customWidth="1"/>
    <col min="6940" max="6940" width="8.578125" style="84" customWidth="1"/>
    <col min="6941" max="6941" width="10.26171875" style="84" customWidth="1"/>
    <col min="6942" max="6942" width="6.83984375" style="84" customWidth="1"/>
    <col min="6943" max="6943" width="14.578125" style="84" customWidth="1"/>
    <col min="6944" max="6944" width="7.68359375" style="84" customWidth="1"/>
    <col min="6945" max="6945" width="8.578125" style="84" customWidth="1"/>
    <col min="6946" max="6951" width="7.68359375" style="84" customWidth="1"/>
    <col min="6952" max="6952" width="8.578125" style="84" customWidth="1"/>
    <col min="6953" max="6955" width="6.83984375" style="84" customWidth="1"/>
    <col min="6956" max="6956" width="7.68359375" style="84" customWidth="1"/>
    <col min="6957" max="6958" width="6.83984375" style="84" customWidth="1"/>
    <col min="6959" max="6959" width="7.68359375" style="84" customWidth="1"/>
    <col min="6960" max="6963" width="8.578125" style="84" customWidth="1"/>
    <col min="6964" max="6966" width="10.26171875" style="84" customWidth="1"/>
    <col min="6967" max="6967" width="8.578125" style="84" customWidth="1"/>
    <col min="6968" max="6968" width="7.68359375" style="84" customWidth="1"/>
    <col min="6969" max="6969" width="8.578125" style="84" customWidth="1"/>
    <col min="6970" max="6970" width="10.26171875" style="84" customWidth="1"/>
    <col min="6971" max="7168" width="8" style="84"/>
    <col min="7169" max="7169" width="0.41796875" style="84" customWidth="1"/>
    <col min="7170" max="7172" width="1.68359375" style="84" customWidth="1"/>
    <col min="7173" max="7173" width="101.15625" style="84" customWidth="1"/>
    <col min="7174" max="7174" width="0.41796875" style="84" customWidth="1"/>
    <col min="7175" max="7175" width="14.578125" style="84" customWidth="1"/>
    <col min="7176" max="7176" width="9.41796875" style="84" customWidth="1"/>
    <col min="7177" max="7177" width="8.578125" style="84" customWidth="1"/>
    <col min="7178" max="7180" width="9.41796875" style="84" customWidth="1"/>
    <col min="7181" max="7182" width="8.578125" style="84" customWidth="1"/>
    <col min="7183" max="7183" width="7.68359375" style="84" customWidth="1"/>
    <col min="7184" max="7184" width="9.41796875" style="84" customWidth="1"/>
    <col min="7185" max="7185" width="7.68359375" style="84" customWidth="1"/>
    <col min="7186" max="7186" width="9.41796875" style="84" customWidth="1"/>
    <col min="7187" max="7187" width="8.578125" style="84" customWidth="1"/>
    <col min="7188" max="7191" width="10.26171875" style="84" customWidth="1"/>
    <col min="7192" max="7194" width="8.578125" style="84" customWidth="1"/>
    <col min="7195" max="7195" width="10.26171875" style="84" customWidth="1"/>
    <col min="7196" max="7196" width="8.578125" style="84" customWidth="1"/>
    <col min="7197" max="7197" width="10.26171875" style="84" customWidth="1"/>
    <col min="7198" max="7198" width="6.83984375" style="84" customWidth="1"/>
    <col min="7199" max="7199" width="14.578125" style="84" customWidth="1"/>
    <col min="7200" max="7200" width="7.68359375" style="84" customWidth="1"/>
    <col min="7201" max="7201" width="8.578125" style="84" customWidth="1"/>
    <col min="7202" max="7207" width="7.68359375" style="84" customWidth="1"/>
    <col min="7208" max="7208" width="8.578125" style="84" customWidth="1"/>
    <col min="7209" max="7211" width="6.83984375" style="84" customWidth="1"/>
    <col min="7212" max="7212" width="7.68359375" style="84" customWidth="1"/>
    <col min="7213" max="7214" width="6.83984375" style="84" customWidth="1"/>
    <col min="7215" max="7215" width="7.68359375" style="84" customWidth="1"/>
    <col min="7216" max="7219" width="8.578125" style="84" customWidth="1"/>
    <col min="7220" max="7222" width="10.26171875" style="84" customWidth="1"/>
    <col min="7223" max="7223" width="8.578125" style="84" customWidth="1"/>
    <col min="7224" max="7224" width="7.68359375" style="84" customWidth="1"/>
    <col min="7225" max="7225" width="8.578125" style="84" customWidth="1"/>
    <col min="7226" max="7226" width="10.26171875" style="84" customWidth="1"/>
    <col min="7227" max="7424" width="8" style="84"/>
    <col min="7425" max="7425" width="0.41796875" style="84" customWidth="1"/>
    <col min="7426" max="7428" width="1.68359375" style="84" customWidth="1"/>
    <col min="7429" max="7429" width="101.15625" style="84" customWidth="1"/>
    <col min="7430" max="7430" width="0.41796875" style="84" customWidth="1"/>
    <col min="7431" max="7431" width="14.578125" style="84" customWidth="1"/>
    <col min="7432" max="7432" width="9.41796875" style="84" customWidth="1"/>
    <col min="7433" max="7433" width="8.578125" style="84" customWidth="1"/>
    <col min="7434" max="7436" width="9.41796875" style="84" customWidth="1"/>
    <col min="7437" max="7438" width="8.578125" style="84" customWidth="1"/>
    <col min="7439" max="7439" width="7.68359375" style="84" customWidth="1"/>
    <col min="7440" max="7440" width="9.41796875" style="84" customWidth="1"/>
    <col min="7441" max="7441" width="7.68359375" style="84" customWidth="1"/>
    <col min="7442" max="7442" width="9.41796875" style="84" customWidth="1"/>
    <col min="7443" max="7443" width="8.578125" style="84" customWidth="1"/>
    <col min="7444" max="7447" width="10.26171875" style="84" customWidth="1"/>
    <col min="7448" max="7450" width="8.578125" style="84" customWidth="1"/>
    <col min="7451" max="7451" width="10.26171875" style="84" customWidth="1"/>
    <col min="7452" max="7452" width="8.578125" style="84" customWidth="1"/>
    <col min="7453" max="7453" width="10.26171875" style="84" customWidth="1"/>
    <col min="7454" max="7454" width="6.83984375" style="84" customWidth="1"/>
    <col min="7455" max="7455" width="14.578125" style="84" customWidth="1"/>
    <col min="7456" max="7456" width="7.68359375" style="84" customWidth="1"/>
    <col min="7457" max="7457" width="8.578125" style="84" customWidth="1"/>
    <col min="7458" max="7463" width="7.68359375" style="84" customWidth="1"/>
    <col min="7464" max="7464" width="8.578125" style="84" customWidth="1"/>
    <col min="7465" max="7467" width="6.83984375" style="84" customWidth="1"/>
    <col min="7468" max="7468" width="7.68359375" style="84" customWidth="1"/>
    <col min="7469" max="7470" width="6.83984375" style="84" customWidth="1"/>
    <col min="7471" max="7471" width="7.68359375" style="84" customWidth="1"/>
    <col min="7472" max="7475" width="8.578125" style="84" customWidth="1"/>
    <col min="7476" max="7478" width="10.26171875" style="84" customWidth="1"/>
    <col min="7479" max="7479" width="8.578125" style="84" customWidth="1"/>
    <col min="7480" max="7480" width="7.68359375" style="84" customWidth="1"/>
    <col min="7481" max="7481" width="8.578125" style="84" customWidth="1"/>
    <col min="7482" max="7482" width="10.26171875" style="84" customWidth="1"/>
    <col min="7483" max="7680" width="8" style="84"/>
    <col min="7681" max="7681" width="0.41796875" style="84" customWidth="1"/>
    <col min="7682" max="7684" width="1.68359375" style="84" customWidth="1"/>
    <col min="7685" max="7685" width="101.15625" style="84" customWidth="1"/>
    <col min="7686" max="7686" width="0.41796875" style="84" customWidth="1"/>
    <col min="7687" max="7687" width="14.578125" style="84" customWidth="1"/>
    <col min="7688" max="7688" width="9.41796875" style="84" customWidth="1"/>
    <col min="7689" max="7689" width="8.578125" style="84" customWidth="1"/>
    <col min="7690" max="7692" width="9.41796875" style="84" customWidth="1"/>
    <col min="7693" max="7694" width="8.578125" style="84" customWidth="1"/>
    <col min="7695" max="7695" width="7.68359375" style="84" customWidth="1"/>
    <col min="7696" max="7696" width="9.41796875" style="84" customWidth="1"/>
    <col min="7697" max="7697" width="7.68359375" style="84" customWidth="1"/>
    <col min="7698" max="7698" width="9.41796875" style="84" customWidth="1"/>
    <col min="7699" max="7699" width="8.578125" style="84" customWidth="1"/>
    <col min="7700" max="7703" width="10.26171875" style="84" customWidth="1"/>
    <col min="7704" max="7706" width="8.578125" style="84" customWidth="1"/>
    <col min="7707" max="7707" width="10.26171875" style="84" customWidth="1"/>
    <col min="7708" max="7708" width="8.578125" style="84" customWidth="1"/>
    <col min="7709" max="7709" width="10.26171875" style="84" customWidth="1"/>
    <col min="7710" max="7710" width="6.83984375" style="84" customWidth="1"/>
    <col min="7711" max="7711" width="14.578125" style="84" customWidth="1"/>
    <col min="7712" max="7712" width="7.68359375" style="84" customWidth="1"/>
    <col min="7713" max="7713" width="8.578125" style="84" customWidth="1"/>
    <col min="7714" max="7719" width="7.68359375" style="84" customWidth="1"/>
    <col min="7720" max="7720" width="8.578125" style="84" customWidth="1"/>
    <col min="7721" max="7723" width="6.83984375" style="84" customWidth="1"/>
    <col min="7724" max="7724" width="7.68359375" style="84" customWidth="1"/>
    <col min="7725" max="7726" width="6.83984375" style="84" customWidth="1"/>
    <col min="7727" max="7727" width="7.68359375" style="84" customWidth="1"/>
    <col min="7728" max="7731" width="8.578125" style="84" customWidth="1"/>
    <col min="7732" max="7734" width="10.26171875" style="84" customWidth="1"/>
    <col min="7735" max="7735" width="8.578125" style="84" customWidth="1"/>
    <col min="7736" max="7736" width="7.68359375" style="84" customWidth="1"/>
    <col min="7737" max="7737" width="8.578125" style="84" customWidth="1"/>
    <col min="7738" max="7738" width="10.26171875" style="84" customWidth="1"/>
    <col min="7739" max="7936" width="8" style="84"/>
    <col min="7937" max="7937" width="0.41796875" style="84" customWidth="1"/>
    <col min="7938" max="7940" width="1.68359375" style="84" customWidth="1"/>
    <col min="7941" max="7941" width="101.15625" style="84" customWidth="1"/>
    <col min="7942" max="7942" width="0.41796875" style="84" customWidth="1"/>
    <col min="7943" max="7943" width="14.578125" style="84" customWidth="1"/>
    <col min="7944" max="7944" width="9.41796875" style="84" customWidth="1"/>
    <col min="7945" max="7945" width="8.578125" style="84" customWidth="1"/>
    <col min="7946" max="7948" width="9.41796875" style="84" customWidth="1"/>
    <col min="7949" max="7950" width="8.578125" style="84" customWidth="1"/>
    <col min="7951" max="7951" width="7.68359375" style="84" customWidth="1"/>
    <col min="7952" max="7952" width="9.41796875" style="84" customWidth="1"/>
    <col min="7953" max="7953" width="7.68359375" style="84" customWidth="1"/>
    <col min="7954" max="7954" width="9.41796875" style="84" customWidth="1"/>
    <col min="7955" max="7955" width="8.578125" style="84" customWidth="1"/>
    <col min="7956" max="7959" width="10.26171875" style="84" customWidth="1"/>
    <col min="7960" max="7962" width="8.578125" style="84" customWidth="1"/>
    <col min="7963" max="7963" width="10.26171875" style="84" customWidth="1"/>
    <col min="7964" max="7964" width="8.578125" style="84" customWidth="1"/>
    <col min="7965" max="7965" width="10.26171875" style="84" customWidth="1"/>
    <col min="7966" max="7966" width="6.83984375" style="84" customWidth="1"/>
    <col min="7967" max="7967" width="14.578125" style="84" customWidth="1"/>
    <col min="7968" max="7968" width="7.68359375" style="84" customWidth="1"/>
    <col min="7969" max="7969" width="8.578125" style="84" customWidth="1"/>
    <col min="7970" max="7975" width="7.68359375" style="84" customWidth="1"/>
    <col min="7976" max="7976" width="8.578125" style="84" customWidth="1"/>
    <col min="7977" max="7979" width="6.83984375" style="84" customWidth="1"/>
    <col min="7980" max="7980" width="7.68359375" style="84" customWidth="1"/>
    <col min="7981" max="7982" width="6.83984375" style="84" customWidth="1"/>
    <col min="7983" max="7983" width="7.68359375" style="84" customWidth="1"/>
    <col min="7984" max="7987" width="8.578125" style="84" customWidth="1"/>
    <col min="7988" max="7990" width="10.26171875" style="84" customWidth="1"/>
    <col min="7991" max="7991" width="8.578125" style="84" customWidth="1"/>
    <col min="7992" max="7992" width="7.68359375" style="84" customWidth="1"/>
    <col min="7993" max="7993" width="8.578125" style="84" customWidth="1"/>
    <col min="7994" max="7994" width="10.26171875" style="84" customWidth="1"/>
    <col min="7995" max="8192" width="8" style="84"/>
    <col min="8193" max="8193" width="0.41796875" style="84" customWidth="1"/>
    <col min="8194" max="8196" width="1.68359375" style="84" customWidth="1"/>
    <col min="8197" max="8197" width="101.15625" style="84" customWidth="1"/>
    <col min="8198" max="8198" width="0.41796875" style="84" customWidth="1"/>
    <col min="8199" max="8199" width="14.578125" style="84" customWidth="1"/>
    <col min="8200" max="8200" width="9.41796875" style="84" customWidth="1"/>
    <col min="8201" max="8201" width="8.578125" style="84" customWidth="1"/>
    <col min="8202" max="8204" width="9.41796875" style="84" customWidth="1"/>
    <col min="8205" max="8206" width="8.578125" style="84" customWidth="1"/>
    <col min="8207" max="8207" width="7.68359375" style="84" customWidth="1"/>
    <col min="8208" max="8208" width="9.41796875" style="84" customWidth="1"/>
    <col min="8209" max="8209" width="7.68359375" style="84" customWidth="1"/>
    <col min="8210" max="8210" width="9.41796875" style="84" customWidth="1"/>
    <col min="8211" max="8211" width="8.578125" style="84" customWidth="1"/>
    <col min="8212" max="8215" width="10.26171875" style="84" customWidth="1"/>
    <col min="8216" max="8218" width="8.578125" style="84" customWidth="1"/>
    <col min="8219" max="8219" width="10.26171875" style="84" customWidth="1"/>
    <col min="8220" max="8220" width="8.578125" style="84" customWidth="1"/>
    <col min="8221" max="8221" width="10.26171875" style="84" customWidth="1"/>
    <col min="8222" max="8222" width="6.83984375" style="84" customWidth="1"/>
    <col min="8223" max="8223" width="14.578125" style="84" customWidth="1"/>
    <col min="8224" max="8224" width="7.68359375" style="84" customWidth="1"/>
    <col min="8225" max="8225" width="8.578125" style="84" customWidth="1"/>
    <col min="8226" max="8231" width="7.68359375" style="84" customWidth="1"/>
    <col min="8232" max="8232" width="8.578125" style="84" customWidth="1"/>
    <col min="8233" max="8235" width="6.83984375" style="84" customWidth="1"/>
    <col min="8236" max="8236" width="7.68359375" style="84" customWidth="1"/>
    <col min="8237" max="8238" width="6.83984375" style="84" customWidth="1"/>
    <col min="8239" max="8239" width="7.68359375" style="84" customWidth="1"/>
    <col min="8240" max="8243" width="8.578125" style="84" customWidth="1"/>
    <col min="8244" max="8246" width="10.26171875" style="84" customWidth="1"/>
    <col min="8247" max="8247" width="8.578125" style="84" customWidth="1"/>
    <col min="8248" max="8248" width="7.68359375" style="84" customWidth="1"/>
    <col min="8249" max="8249" width="8.578125" style="84" customWidth="1"/>
    <col min="8250" max="8250" width="10.26171875" style="84" customWidth="1"/>
    <col min="8251" max="8448" width="8" style="84"/>
    <col min="8449" max="8449" width="0.41796875" style="84" customWidth="1"/>
    <col min="8450" max="8452" width="1.68359375" style="84" customWidth="1"/>
    <col min="8453" max="8453" width="101.15625" style="84" customWidth="1"/>
    <col min="8454" max="8454" width="0.41796875" style="84" customWidth="1"/>
    <col min="8455" max="8455" width="14.578125" style="84" customWidth="1"/>
    <col min="8456" max="8456" width="9.41796875" style="84" customWidth="1"/>
    <col min="8457" max="8457" width="8.578125" style="84" customWidth="1"/>
    <col min="8458" max="8460" width="9.41796875" style="84" customWidth="1"/>
    <col min="8461" max="8462" width="8.578125" style="84" customWidth="1"/>
    <col min="8463" max="8463" width="7.68359375" style="84" customWidth="1"/>
    <col min="8464" max="8464" width="9.41796875" style="84" customWidth="1"/>
    <col min="8465" max="8465" width="7.68359375" style="84" customWidth="1"/>
    <col min="8466" max="8466" width="9.41796875" style="84" customWidth="1"/>
    <col min="8467" max="8467" width="8.578125" style="84" customWidth="1"/>
    <col min="8468" max="8471" width="10.26171875" style="84" customWidth="1"/>
    <col min="8472" max="8474" width="8.578125" style="84" customWidth="1"/>
    <col min="8475" max="8475" width="10.26171875" style="84" customWidth="1"/>
    <col min="8476" max="8476" width="8.578125" style="84" customWidth="1"/>
    <col min="8477" max="8477" width="10.26171875" style="84" customWidth="1"/>
    <col min="8478" max="8478" width="6.83984375" style="84" customWidth="1"/>
    <col min="8479" max="8479" width="14.578125" style="84" customWidth="1"/>
    <col min="8480" max="8480" width="7.68359375" style="84" customWidth="1"/>
    <col min="8481" max="8481" width="8.578125" style="84" customWidth="1"/>
    <col min="8482" max="8487" width="7.68359375" style="84" customWidth="1"/>
    <col min="8488" max="8488" width="8.578125" style="84" customWidth="1"/>
    <col min="8489" max="8491" width="6.83984375" style="84" customWidth="1"/>
    <col min="8492" max="8492" width="7.68359375" style="84" customWidth="1"/>
    <col min="8493" max="8494" width="6.83984375" style="84" customWidth="1"/>
    <col min="8495" max="8495" width="7.68359375" style="84" customWidth="1"/>
    <col min="8496" max="8499" width="8.578125" style="84" customWidth="1"/>
    <col min="8500" max="8502" width="10.26171875" style="84" customWidth="1"/>
    <col min="8503" max="8503" width="8.578125" style="84" customWidth="1"/>
    <col min="8504" max="8504" width="7.68359375" style="84" customWidth="1"/>
    <col min="8505" max="8505" width="8.578125" style="84" customWidth="1"/>
    <col min="8506" max="8506" width="10.26171875" style="84" customWidth="1"/>
    <col min="8507" max="8704" width="8" style="84"/>
    <col min="8705" max="8705" width="0.41796875" style="84" customWidth="1"/>
    <col min="8706" max="8708" width="1.68359375" style="84" customWidth="1"/>
    <col min="8709" max="8709" width="101.15625" style="84" customWidth="1"/>
    <col min="8710" max="8710" width="0.41796875" style="84" customWidth="1"/>
    <col min="8711" max="8711" width="14.578125" style="84" customWidth="1"/>
    <col min="8712" max="8712" width="9.41796875" style="84" customWidth="1"/>
    <col min="8713" max="8713" width="8.578125" style="84" customWidth="1"/>
    <col min="8714" max="8716" width="9.41796875" style="84" customWidth="1"/>
    <col min="8717" max="8718" width="8.578125" style="84" customWidth="1"/>
    <col min="8719" max="8719" width="7.68359375" style="84" customWidth="1"/>
    <col min="8720" max="8720" width="9.41796875" style="84" customWidth="1"/>
    <col min="8721" max="8721" width="7.68359375" style="84" customWidth="1"/>
    <col min="8722" max="8722" width="9.41796875" style="84" customWidth="1"/>
    <col min="8723" max="8723" width="8.578125" style="84" customWidth="1"/>
    <col min="8724" max="8727" width="10.26171875" style="84" customWidth="1"/>
    <col min="8728" max="8730" width="8.578125" style="84" customWidth="1"/>
    <col min="8731" max="8731" width="10.26171875" style="84" customWidth="1"/>
    <col min="8732" max="8732" width="8.578125" style="84" customWidth="1"/>
    <col min="8733" max="8733" width="10.26171875" style="84" customWidth="1"/>
    <col min="8734" max="8734" width="6.83984375" style="84" customWidth="1"/>
    <col min="8735" max="8735" width="14.578125" style="84" customWidth="1"/>
    <col min="8736" max="8736" width="7.68359375" style="84" customWidth="1"/>
    <col min="8737" max="8737" width="8.578125" style="84" customWidth="1"/>
    <col min="8738" max="8743" width="7.68359375" style="84" customWidth="1"/>
    <col min="8744" max="8744" width="8.578125" style="84" customWidth="1"/>
    <col min="8745" max="8747" width="6.83984375" style="84" customWidth="1"/>
    <col min="8748" max="8748" width="7.68359375" style="84" customWidth="1"/>
    <col min="8749" max="8750" width="6.83984375" style="84" customWidth="1"/>
    <col min="8751" max="8751" width="7.68359375" style="84" customWidth="1"/>
    <col min="8752" max="8755" width="8.578125" style="84" customWidth="1"/>
    <col min="8756" max="8758" width="10.26171875" style="84" customWidth="1"/>
    <col min="8759" max="8759" width="8.578125" style="84" customWidth="1"/>
    <col min="8760" max="8760" width="7.68359375" style="84" customWidth="1"/>
    <col min="8761" max="8761" width="8.578125" style="84" customWidth="1"/>
    <col min="8762" max="8762" width="10.26171875" style="84" customWidth="1"/>
    <col min="8763" max="8960" width="8" style="84"/>
    <col min="8961" max="8961" width="0.41796875" style="84" customWidth="1"/>
    <col min="8962" max="8964" width="1.68359375" style="84" customWidth="1"/>
    <col min="8965" max="8965" width="101.15625" style="84" customWidth="1"/>
    <col min="8966" max="8966" width="0.41796875" style="84" customWidth="1"/>
    <col min="8967" max="8967" width="14.578125" style="84" customWidth="1"/>
    <col min="8968" max="8968" width="9.41796875" style="84" customWidth="1"/>
    <col min="8969" max="8969" width="8.578125" style="84" customWidth="1"/>
    <col min="8970" max="8972" width="9.41796875" style="84" customWidth="1"/>
    <col min="8973" max="8974" width="8.578125" style="84" customWidth="1"/>
    <col min="8975" max="8975" width="7.68359375" style="84" customWidth="1"/>
    <col min="8976" max="8976" width="9.41796875" style="84" customWidth="1"/>
    <col min="8977" max="8977" width="7.68359375" style="84" customWidth="1"/>
    <col min="8978" max="8978" width="9.41796875" style="84" customWidth="1"/>
    <col min="8979" max="8979" width="8.578125" style="84" customWidth="1"/>
    <col min="8980" max="8983" width="10.26171875" style="84" customWidth="1"/>
    <col min="8984" max="8986" width="8.578125" style="84" customWidth="1"/>
    <col min="8987" max="8987" width="10.26171875" style="84" customWidth="1"/>
    <col min="8988" max="8988" width="8.578125" style="84" customWidth="1"/>
    <col min="8989" max="8989" width="10.26171875" style="84" customWidth="1"/>
    <col min="8990" max="8990" width="6.83984375" style="84" customWidth="1"/>
    <col min="8991" max="8991" width="14.578125" style="84" customWidth="1"/>
    <col min="8992" max="8992" width="7.68359375" style="84" customWidth="1"/>
    <col min="8993" max="8993" width="8.578125" style="84" customWidth="1"/>
    <col min="8994" max="8999" width="7.68359375" style="84" customWidth="1"/>
    <col min="9000" max="9000" width="8.578125" style="84" customWidth="1"/>
    <col min="9001" max="9003" width="6.83984375" style="84" customWidth="1"/>
    <col min="9004" max="9004" width="7.68359375" style="84" customWidth="1"/>
    <col min="9005" max="9006" width="6.83984375" style="84" customWidth="1"/>
    <col min="9007" max="9007" width="7.68359375" style="84" customWidth="1"/>
    <col min="9008" max="9011" width="8.578125" style="84" customWidth="1"/>
    <col min="9012" max="9014" width="10.26171875" style="84" customWidth="1"/>
    <col min="9015" max="9015" width="8.578125" style="84" customWidth="1"/>
    <col min="9016" max="9016" width="7.68359375" style="84" customWidth="1"/>
    <col min="9017" max="9017" width="8.578125" style="84" customWidth="1"/>
    <col min="9018" max="9018" width="10.26171875" style="84" customWidth="1"/>
    <col min="9019" max="9216" width="8" style="84"/>
    <col min="9217" max="9217" width="0.41796875" style="84" customWidth="1"/>
    <col min="9218" max="9220" width="1.68359375" style="84" customWidth="1"/>
    <col min="9221" max="9221" width="101.15625" style="84" customWidth="1"/>
    <col min="9222" max="9222" width="0.41796875" style="84" customWidth="1"/>
    <col min="9223" max="9223" width="14.578125" style="84" customWidth="1"/>
    <col min="9224" max="9224" width="9.41796875" style="84" customWidth="1"/>
    <col min="9225" max="9225" width="8.578125" style="84" customWidth="1"/>
    <col min="9226" max="9228" width="9.41796875" style="84" customWidth="1"/>
    <col min="9229" max="9230" width="8.578125" style="84" customWidth="1"/>
    <col min="9231" max="9231" width="7.68359375" style="84" customWidth="1"/>
    <col min="9232" max="9232" width="9.41796875" style="84" customWidth="1"/>
    <col min="9233" max="9233" width="7.68359375" style="84" customWidth="1"/>
    <col min="9234" max="9234" width="9.41796875" style="84" customWidth="1"/>
    <col min="9235" max="9235" width="8.578125" style="84" customWidth="1"/>
    <col min="9236" max="9239" width="10.26171875" style="84" customWidth="1"/>
    <col min="9240" max="9242" width="8.578125" style="84" customWidth="1"/>
    <col min="9243" max="9243" width="10.26171875" style="84" customWidth="1"/>
    <col min="9244" max="9244" width="8.578125" style="84" customWidth="1"/>
    <col min="9245" max="9245" width="10.26171875" style="84" customWidth="1"/>
    <col min="9246" max="9246" width="6.83984375" style="84" customWidth="1"/>
    <col min="9247" max="9247" width="14.578125" style="84" customWidth="1"/>
    <col min="9248" max="9248" width="7.68359375" style="84" customWidth="1"/>
    <col min="9249" max="9249" width="8.578125" style="84" customWidth="1"/>
    <col min="9250" max="9255" width="7.68359375" style="84" customWidth="1"/>
    <col min="9256" max="9256" width="8.578125" style="84" customWidth="1"/>
    <col min="9257" max="9259" width="6.83984375" style="84" customWidth="1"/>
    <col min="9260" max="9260" width="7.68359375" style="84" customWidth="1"/>
    <col min="9261" max="9262" width="6.83984375" style="84" customWidth="1"/>
    <col min="9263" max="9263" width="7.68359375" style="84" customWidth="1"/>
    <col min="9264" max="9267" width="8.578125" style="84" customWidth="1"/>
    <col min="9268" max="9270" width="10.26171875" style="84" customWidth="1"/>
    <col min="9271" max="9271" width="8.578125" style="84" customWidth="1"/>
    <col min="9272" max="9272" width="7.68359375" style="84" customWidth="1"/>
    <col min="9273" max="9273" width="8.578125" style="84" customWidth="1"/>
    <col min="9274" max="9274" width="10.26171875" style="84" customWidth="1"/>
    <col min="9275" max="9472" width="8" style="84"/>
    <col min="9473" max="9473" width="0.41796875" style="84" customWidth="1"/>
    <col min="9474" max="9476" width="1.68359375" style="84" customWidth="1"/>
    <col min="9477" max="9477" width="101.15625" style="84" customWidth="1"/>
    <col min="9478" max="9478" width="0.41796875" style="84" customWidth="1"/>
    <col min="9479" max="9479" width="14.578125" style="84" customWidth="1"/>
    <col min="9480" max="9480" width="9.41796875" style="84" customWidth="1"/>
    <col min="9481" max="9481" width="8.578125" style="84" customWidth="1"/>
    <col min="9482" max="9484" width="9.41796875" style="84" customWidth="1"/>
    <col min="9485" max="9486" width="8.578125" style="84" customWidth="1"/>
    <col min="9487" max="9487" width="7.68359375" style="84" customWidth="1"/>
    <col min="9488" max="9488" width="9.41796875" style="84" customWidth="1"/>
    <col min="9489" max="9489" width="7.68359375" style="84" customWidth="1"/>
    <col min="9490" max="9490" width="9.41796875" style="84" customWidth="1"/>
    <col min="9491" max="9491" width="8.578125" style="84" customWidth="1"/>
    <col min="9492" max="9495" width="10.26171875" style="84" customWidth="1"/>
    <col min="9496" max="9498" width="8.578125" style="84" customWidth="1"/>
    <col min="9499" max="9499" width="10.26171875" style="84" customWidth="1"/>
    <col min="9500" max="9500" width="8.578125" style="84" customWidth="1"/>
    <col min="9501" max="9501" width="10.26171875" style="84" customWidth="1"/>
    <col min="9502" max="9502" width="6.83984375" style="84" customWidth="1"/>
    <col min="9503" max="9503" width="14.578125" style="84" customWidth="1"/>
    <col min="9504" max="9504" width="7.68359375" style="84" customWidth="1"/>
    <col min="9505" max="9505" width="8.578125" style="84" customWidth="1"/>
    <col min="9506" max="9511" width="7.68359375" style="84" customWidth="1"/>
    <col min="9512" max="9512" width="8.578125" style="84" customWidth="1"/>
    <col min="9513" max="9515" width="6.83984375" style="84" customWidth="1"/>
    <col min="9516" max="9516" width="7.68359375" style="84" customWidth="1"/>
    <col min="9517" max="9518" width="6.83984375" style="84" customWidth="1"/>
    <col min="9519" max="9519" width="7.68359375" style="84" customWidth="1"/>
    <col min="9520" max="9523" width="8.578125" style="84" customWidth="1"/>
    <col min="9524" max="9526" width="10.26171875" style="84" customWidth="1"/>
    <col min="9527" max="9527" width="8.578125" style="84" customWidth="1"/>
    <col min="9528" max="9528" width="7.68359375" style="84" customWidth="1"/>
    <col min="9529" max="9529" width="8.578125" style="84" customWidth="1"/>
    <col min="9530" max="9530" width="10.26171875" style="84" customWidth="1"/>
    <col min="9531" max="9728" width="8" style="84"/>
    <col min="9729" max="9729" width="0.41796875" style="84" customWidth="1"/>
    <col min="9730" max="9732" width="1.68359375" style="84" customWidth="1"/>
    <col min="9733" max="9733" width="101.15625" style="84" customWidth="1"/>
    <col min="9734" max="9734" width="0.41796875" style="84" customWidth="1"/>
    <col min="9735" max="9735" width="14.578125" style="84" customWidth="1"/>
    <col min="9736" max="9736" width="9.41796875" style="84" customWidth="1"/>
    <col min="9737" max="9737" width="8.578125" style="84" customWidth="1"/>
    <col min="9738" max="9740" width="9.41796875" style="84" customWidth="1"/>
    <col min="9741" max="9742" width="8.578125" style="84" customWidth="1"/>
    <col min="9743" max="9743" width="7.68359375" style="84" customWidth="1"/>
    <col min="9744" max="9744" width="9.41796875" style="84" customWidth="1"/>
    <col min="9745" max="9745" width="7.68359375" style="84" customWidth="1"/>
    <col min="9746" max="9746" width="9.41796875" style="84" customWidth="1"/>
    <col min="9747" max="9747" width="8.578125" style="84" customWidth="1"/>
    <col min="9748" max="9751" width="10.26171875" style="84" customWidth="1"/>
    <col min="9752" max="9754" width="8.578125" style="84" customWidth="1"/>
    <col min="9755" max="9755" width="10.26171875" style="84" customWidth="1"/>
    <col min="9756" max="9756" width="8.578125" style="84" customWidth="1"/>
    <col min="9757" max="9757" width="10.26171875" style="84" customWidth="1"/>
    <col min="9758" max="9758" width="6.83984375" style="84" customWidth="1"/>
    <col min="9759" max="9759" width="14.578125" style="84" customWidth="1"/>
    <col min="9760" max="9760" width="7.68359375" style="84" customWidth="1"/>
    <col min="9761" max="9761" width="8.578125" style="84" customWidth="1"/>
    <col min="9762" max="9767" width="7.68359375" style="84" customWidth="1"/>
    <col min="9768" max="9768" width="8.578125" style="84" customWidth="1"/>
    <col min="9769" max="9771" width="6.83984375" style="84" customWidth="1"/>
    <col min="9772" max="9772" width="7.68359375" style="84" customWidth="1"/>
    <col min="9773" max="9774" width="6.83984375" style="84" customWidth="1"/>
    <col min="9775" max="9775" width="7.68359375" style="84" customWidth="1"/>
    <col min="9776" max="9779" width="8.578125" style="84" customWidth="1"/>
    <col min="9780" max="9782" width="10.26171875" style="84" customWidth="1"/>
    <col min="9783" max="9783" width="8.578125" style="84" customWidth="1"/>
    <col min="9784" max="9784" width="7.68359375" style="84" customWidth="1"/>
    <col min="9785" max="9785" width="8.578125" style="84" customWidth="1"/>
    <col min="9786" max="9786" width="10.26171875" style="84" customWidth="1"/>
    <col min="9787" max="9984" width="8" style="84"/>
    <col min="9985" max="9985" width="0.41796875" style="84" customWidth="1"/>
    <col min="9986" max="9988" width="1.68359375" style="84" customWidth="1"/>
    <col min="9989" max="9989" width="101.15625" style="84" customWidth="1"/>
    <col min="9990" max="9990" width="0.41796875" style="84" customWidth="1"/>
    <col min="9991" max="9991" width="14.578125" style="84" customWidth="1"/>
    <col min="9992" max="9992" width="9.41796875" style="84" customWidth="1"/>
    <col min="9993" max="9993" width="8.578125" style="84" customWidth="1"/>
    <col min="9994" max="9996" width="9.41796875" style="84" customWidth="1"/>
    <col min="9997" max="9998" width="8.578125" style="84" customWidth="1"/>
    <col min="9999" max="9999" width="7.68359375" style="84" customWidth="1"/>
    <col min="10000" max="10000" width="9.41796875" style="84" customWidth="1"/>
    <col min="10001" max="10001" width="7.68359375" style="84" customWidth="1"/>
    <col min="10002" max="10002" width="9.41796875" style="84" customWidth="1"/>
    <col min="10003" max="10003" width="8.578125" style="84" customWidth="1"/>
    <col min="10004" max="10007" width="10.26171875" style="84" customWidth="1"/>
    <col min="10008" max="10010" width="8.578125" style="84" customWidth="1"/>
    <col min="10011" max="10011" width="10.26171875" style="84" customWidth="1"/>
    <col min="10012" max="10012" width="8.578125" style="84" customWidth="1"/>
    <col min="10013" max="10013" width="10.26171875" style="84" customWidth="1"/>
    <col min="10014" max="10014" width="6.83984375" style="84" customWidth="1"/>
    <col min="10015" max="10015" width="14.578125" style="84" customWidth="1"/>
    <col min="10016" max="10016" width="7.68359375" style="84" customWidth="1"/>
    <col min="10017" max="10017" width="8.578125" style="84" customWidth="1"/>
    <col min="10018" max="10023" width="7.68359375" style="84" customWidth="1"/>
    <col min="10024" max="10024" width="8.578125" style="84" customWidth="1"/>
    <col min="10025" max="10027" width="6.83984375" style="84" customWidth="1"/>
    <col min="10028" max="10028" width="7.68359375" style="84" customWidth="1"/>
    <col min="10029" max="10030" width="6.83984375" style="84" customWidth="1"/>
    <col min="10031" max="10031" width="7.68359375" style="84" customWidth="1"/>
    <col min="10032" max="10035" width="8.578125" style="84" customWidth="1"/>
    <col min="10036" max="10038" width="10.26171875" style="84" customWidth="1"/>
    <col min="10039" max="10039" width="8.578125" style="84" customWidth="1"/>
    <col min="10040" max="10040" width="7.68359375" style="84" customWidth="1"/>
    <col min="10041" max="10041" width="8.578125" style="84" customWidth="1"/>
    <col min="10042" max="10042" width="10.26171875" style="84" customWidth="1"/>
    <col min="10043" max="10240" width="8" style="84"/>
    <col min="10241" max="10241" width="0.41796875" style="84" customWidth="1"/>
    <col min="10242" max="10244" width="1.68359375" style="84" customWidth="1"/>
    <col min="10245" max="10245" width="101.15625" style="84" customWidth="1"/>
    <col min="10246" max="10246" width="0.41796875" style="84" customWidth="1"/>
    <col min="10247" max="10247" width="14.578125" style="84" customWidth="1"/>
    <col min="10248" max="10248" width="9.41796875" style="84" customWidth="1"/>
    <col min="10249" max="10249" width="8.578125" style="84" customWidth="1"/>
    <col min="10250" max="10252" width="9.41796875" style="84" customWidth="1"/>
    <col min="10253" max="10254" width="8.578125" style="84" customWidth="1"/>
    <col min="10255" max="10255" width="7.68359375" style="84" customWidth="1"/>
    <col min="10256" max="10256" width="9.41796875" style="84" customWidth="1"/>
    <col min="10257" max="10257" width="7.68359375" style="84" customWidth="1"/>
    <col min="10258" max="10258" width="9.41796875" style="84" customWidth="1"/>
    <col min="10259" max="10259" width="8.578125" style="84" customWidth="1"/>
    <col min="10260" max="10263" width="10.26171875" style="84" customWidth="1"/>
    <col min="10264" max="10266" width="8.578125" style="84" customWidth="1"/>
    <col min="10267" max="10267" width="10.26171875" style="84" customWidth="1"/>
    <col min="10268" max="10268" width="8.578125" style="84" customWidth="1"/>
    <col min="10269" max="10269" width="10.26171875" style="84" customWidth="1"/>
    <col min="10270" max="10270" width="6.83984375" style="84" customWidth="1"/>
    <col min="10271" max="10271" width="14.578125" style="84" customWidth="1"/>
    <col min="10272" max="10272" width="7.68359375" style="84" customWidth="1"/>
    <col min="10273" max="10273" width="8.578125" style="84" customWidth="1"/>
    <col min="10274" max="10279" width="7.68359375" style="84" customWidth="1"/>
    <col min="10280" max="10280" width="8.578125" style="84" customWidth="1"/>
    <col min="10281" max="10283" width="6.83984375" style="84" customWidth="1"/>
    <col min="10284" max="10284" width="7.68359375" style="84" customWidth="1"/>
    <col min="10285" max="10286" width="6.83984375" style="84" customWidth="1"/>
    <col min="10287" max="10287" width="7.68359375" style="84" customWidth="1"/>
    <col min="10288" max="10291" width="8.578125" style="84" customWidth="1"/>
    <col min="10292" max="10294" width="10.26171875" style="84" customWidth="1"/>
    <col min="10295" max="10295" width="8.578125" style="84" customWidth="1"/>
    <col min="10296" max="10296" width="7.68359375" style="84" customWidth="1"/>
    <col min="10297" max="10297" width="8.578125" style="84" customWidth="1"/>
    <col min="10298" max="10298" width="10.26171875" style="84" customWidth="1"/>
    <col min="10299" max="10496" width="8" style="84"/>
    <col min="10497" max="10497" width="0.41796875" style="84" customWidth="1"/>
    <col min="10498" max="10500" width="1.68359375" style="84" customWidth="1"/>
    <col min="10501" max="10501" width="101.15625" style="84" customWidth="1"/>
    <col min="10502" max="10502" width="0.41796875" style="84" customWidth="1"/>
    <col min="10503" max="10503" width="14.578125" style="84" customWidth="1"/>
    <col min="10504" max="10504" width="9.41796875" style="84" customWidth="1"/>
    <col min="10505" max="10505" width="8.578125" style="84" customWidth="1"/>
    <col min="10506" max="10508" width="9.41796875" style="84" customWidth="1"/>
    <col min="10509" max="10510" width="8.578125" style="84" customWidth="1"/>
    <col min="10511" max="10511" width="7.68359375" style="84" customWidth="1"/>
    <col min="10512" max="10512" width="9.41796875" style="84" customWidth="1"/>
    <col min="10513" max="10513" width="7.68359375" style="84" customWidth="1"/>
    <col min="10514" max="10514" width="9.41796875" style="84" customWidth="1"/>
    <col min="10515" max="10515" width="8.578125" style="84" customWidth="1"/>
    <col min="10516" max="10519" width="10.26171875" style="84" customWidth="1"/>
    <col min="10520" max="10522" width="8.578125" style="84" customWidth="1"/>
    <col min="10523" max="10523" width="10.26171875" style="84" customWidth="1"/>
    <col min="10524" max="10524" width="8.578125" style="84" customWidth="1"/>
    <col min="10525" max="10525" width="10.26171875" style="84" customWidth="1"/>
    <col min="10526" max="10526" width="6.83984375" style="84" customWidth="1"/>
    <col min="10527" max="10527" width="14.578125" style="84" customWidth="1"/>
    <col min="10528" max="10528" width="7.68359375" style="84" customWidth="1"/>
    <col min="10529" max="10529" width="8.578125" style="84" customWidth="1"/>
    <col min="10530" max="10535" width="7.68359375" style="84" customWidth="1"/>
    <col min="10536" max="10536" width="8.578125" style="84" customWidth="1"/>
    <col min="10537" max="10539" width="6.83984375" style="84" customWidth="1"/>
    <col min="10540" max="10540" width="7.68359375" style="84" customWidth="1"/>
    <col min="10541" max="10542" width="6.83984375" style="84" customWidth="1"/>
    <col min="10543" max="10543" width="7.68359375" style="84" customWidth="1"/>
    <col min="10544" max="10547" width="8.578125" style="84" customWidth="1"/>
    <col min="10548" max="10550" width="10.26171875" style="84" customWidth="1"/>
    <col min="10551" max="10551" width="8.578125" style="84" customWidth="1"/>
    <col min="10552" max="10552" width="7.68359375" style="84" customWidth="1"/>
    <col min="10553" max="10553" width="8.578125" style="84" customWidth="1"/>
    <col min="10554" max="10554" width="10.26171875" style="84" customWidth="1"/>
    <col min="10555" max="10752" width="8" style="84"/>
    <col min="10753" max="10753" width="0.41796875" style="84" customWidth="1"/>
    <col min="10754" max="10756" width="1.68359375" style="84" customWidth="1"/>
    <col min="10757" max="10757" width="101.15625" style="84" customWidth="1"/>
    <col min="10758" max="10758" width="0.41796875" style="84" customWidth="1"/>
    <col min="10759" max="10759" width="14.578125" style="84" customWidth="1"/>
    <col min="10760" max="10760" width="9.41796875" style="84" customWidth="1"/>
    <col min="10761" max="10761" width="8.578125" style="84" customWidth="1"/>
    <col min="10762" max="10764" width="9.41796875" style="84" customWidth="1"/>
    <col min="10765" max="10766" width="8.578125" style="84" customWidth="1"/>
    <col min="10767" max="10767" width="7.68359375" style="84" customWidth="1"/>
    <col min="10768" max="10768" width="9.41796875" style="84" customWidth="1"/>
    <col min="10769" max="10769" width="7.68359375" style="84" customWidth="1"/>
    <col min="10770" max="10770" width="9.41796875" style="84" customWidth="1"/>
    <col min="10771" max="10771" width="8.578125" style="84" customWidth="1"/>
    <col min="10772" max="10775" width="10.26171875" style="84" customWidth="1"/>
    <col min="10776" max="10778" width="8.578125" style="84" customWidth="1"/>
    <col min="10779" max="10779" width="10.26171875" style="84" customWidth="1"/>
    <col min="10780" max="10780" width="8.578125" style="84" customWidth="1"/>
    <col min="10781" max="10781" width="10.26171875" style="84" customWidth="1"/>
    <col min="10782" max="10782" width="6.83984375" style="84" customWidth="1"/>
    <col min="10783" max="10783" width="14.578125" style="84" customWidth="1"/>
    <col min="10784" max="10784" width="7.68359375" style="84" customWidth="1"/>
    <col min="10785" max="10785" width="8.578125" style="84" customWidth="1"/>
    <col min="10786" max="10791" width="7.68359375" style="84" customWidth="1"/>
    <col min="10792" max="10792" width="8.578125" style="84" customWidth="1"/>
    <col min="10793" max="10795" width="6.83984375" style="84" customWidth="1"/>
    <col min="10796" max="10796" width="7.68359375" style="84" customWidth="1"/>
    <col min="10797" max="10798" width="6.83984375" style="84" customWidth="1"/>
    <col min="10799" max="10799" width="7.68359375" style="84" customWidth="1"/>
    <col min="10800" max="10803" width="8.578125" style="84" customWidth="1"/>
    <col min="10804" max="10806" width="10.26171875" style="84" customWidth="1"/>
    <col min="10807" max="10807" width="8.578125" style="84" customWidth="1"/>
    <col min="10808" max="10808" width="7.68359375" style="84" customWidth="1"/>
    <col min="10809" max="10809" width="8.578125" style="84" customWidth="1"/>
    <col min="10810" max="10810" width="10.26171875" style="84" customWidth="1"/>
    <col min="10811" max="11008" width="8" style="84"/>
    <col min="11009" max="11009" width="0.41796875" style="84" customWidth="1"/>
    <col min="11010" max="11012" width="1.68359375" style="84" customWidth="1"/>
    <col min="11013" max="11013" width="101.15625" style="84" customWidth="1"/>
    <col min="11014" max="11014" width="0.41796875" style="84" customWidth="1"/>
    <col min="11015" max="11015" width="14.578125" style="84" customWidth="1"/>
    <col min="11016" max="11016" width="9.41796875" style="84" customWidth="1"/>
    <col min="11017" max="11017" width="8.578125" style="84" customWidth="1"/>
    <col min="11018" max="11020" width="9.41796875" style="84" customWidth="1"/>
    <col min="11021" max="11022" width="8.578125" style="84" customWidth="1"/>
    <col min="11023" max="11023" width="7.68359375" style="84" customWidth="1"/>
    <col min="11024" max="11024" width="9.41796875" style="84" customWidth="1"/>
    <col min="11025" max="11025" width="7.68359375" style="84" customWidth="1"/>
    <col min="11026" max="11026" width="9.41796875" style="84" customWidth="1"/>
    <col min="11027" max="11027" width="8.578125" style="84" customWidth="1"/>
    <col min="11028" max="11031" width="10.26171875" style="84" customWidth="1"/>
    <col min="11032" max="11034" width="8.578125" style="84" customWidth="1"/>
    <col min="11035" max="11035" width="10.26171875" style="84" customWidth="1"/>
    <col min="11036" max="11036" width="8.578125" style="84" customWidth="1"/>
    <col min="11037" max="11037" width="10.26171875" style="84" customWidth="1"/>
    <col min="11038" max="11038" width="6.83984375" style="84" customWidth="1"/>
    <col min="11039" max="11039" width="14.578125" style="84" customWidth="1"/>
    <col min="11040" max="11040" width="7.68359375" style="84" customWidth="1"/>
    <col min="11041" max="11041" width="8.578125" style="84" customWidth="1"/>
    <col min="11042" max="11047" width="7.68359375" style="84" customWidth="1"/>
    <col min="11048" max="11048" width="8.578125" style="84" customWidth="1"/>
    <col min="11049" max="11051" width="6.83984375" style="84" customWidth="1"/>
    <col min="11052" max="11052" width="7.68359375" style="84" customWidth="1"/>
    <col min="11053" max="11054" width="6.83984375" style="84" customWidth="1"/>
    <col min="11055" max="11055" width="7.68359375" style="84" customWidth="1"/>
    <col min="11056" max="11059" width="8.578125" style="84" customWidth="1"/>
    <col min="11060" max="11062" width="10.26171875" style="84" customWidth="1"/>
    <col min="11063" max="11063" width="8.578125" style="84" customWidth="1"/>
    <col min="11064" max="11064" width="7.68359375" style="84" customWidth="1"/>
    <col min="11065" max="11065" width="8.578125" style="84" customWidth="1"/>
    <col min="11066" max="11066" width="10.26171875" style="84" customWidth="1"/>
    <col min="11067" max="11264" width="8" style="84"/>
    <col min="11265" max="11265" width="0.41796875" style="84" customWidth="1"/>
    <col min="11266" max="11268" width="1.68359375" style="84" customWidth="1"/>
    <col min="11269" max="11269" width="101.15625" style="84" customWidth="1"/>
    <col min="11270" max="11270" width="0.41796875" style="84" customWidth="1"/>
    <col min="11271" max="11271" width="14.578125" style="84" customWidth="1"/>
    <col min="11272" max="11272" width="9.41796875" style="84" customWidth="1"/>
    <col min="11273" max="11273" width="8.578125" style="84" customWidth="1"/>
    <col min="11274" max="11276" width="9.41796875" style="84" customWidth="1"/>
    <col min="11277" max="11278" width="8.578125" style="84" customWidth="1"/>
    <col min="11279" max="11279" width="7.68359375" style="84" customWidth="1"/>
    <col min="11280" max="11280" width="9.41796875" style="84" customWidth="1"/>
    <col min="11281" max="11281" width="7.68359375" style="84" customWidth="1"/>
    <col min="11282" max="11282" width="9.41796875" style="84" customWidth="1"/>
    <col min="11283" max="11283" width="8.578125" style="84" customWidth="1"/>
    <col min="11284" max="11287" width="10.26171875" style="84" customWidth="1"/>
    <col min="11288" max="11290" width="8.578125" style="84" customWidth="1"/>
    <col min="11291" max="11291" width="10.26171875" style="84" customWidth="1"/>
    <col min="11292" max="11292" width="8.578125" style="84" customWidth="1"/>
    <col min="11293" max="11293" width="10.26171875" style="84" customWidth="1"/>
    <col min="11294" max="11294" width="6.83984375" style="84" customWidth="1"/>
    <col min="11295" max="11295" width="14.578125" style="84" customWidth="1"/>
    <col min="11296" max="11296" width="7.68359375" style="84" customWidth="1"/>
    <col min="11297" max="11297" width="8.578125" style="84" customWidth="1"/>
    <col min="11298" max="11303" width="7.68359375" style="84" customWidth="1"/>
    <col min="11304" max="11304" width="8.578125" style="84" customWidth="1"/>
    <col min="11305" max="11307" width="6.83984375" style="84" customWidth="1"/>
    <col min="11308" max="11308" width="7.68359375" style="84" customWidth="1"/>
    <col min="11309" max="11310" width="6.83984375" style="84" customWidth="1"/>
    <col min="11311" max="11311" width="7.68359375" style="84" customWidth="1"/>
    <col min="11312" max="11315" width="8.578125" style="84" customWidth="1"/>
    <col min="11316" max="11318" width="10.26171875" style="84" customWidth="1"/>
    <col min="11319" max="11319" width="8.578125" style="84" customWidth="1"/>
    <col min="11320" max="11320" width="7.68359375" style="84" customWidth="1"/>
    <col min="11321" max="11321" width="8.578125" style="84" customWidth="1"/>
    <col min="11322" max="11322" width="10.26171875" style="84" customWidth="1"/>
    <col min="11323" max="11520" width="8" style="84"/>
    <col min="11521" max="11521" width="0.41796875" style="84" customWidth="1"/>
    <col min="11522" max="11524" width="1.68359375" style="84" customWidth="1"/>
    <col min="11525" max="11525" width="101.15625" style="84" customWidth="1"/>
    <col min="11526" max="11526" width="0.41796875" style="84" customWidth="1"/>
    <col min="11527" max="11527" width="14.578125" style="84" customWidth="1"/>
    <col min="11528" max="11528" width="9.41796875" style="84" customWidth="1"/>
    <col min="11529" max="11529" width="8.578125" style="84" customWidth="1"/>
    <col min="11530" max="11532" width="9.41796875" style="84" customWidth="1"/>
    <col min="11533" max="11534" width="8.578125" style="84" customWidth="1"/>
    <col min="11535" max="11535" width="7.68359375" style="84" customWidth="1"/>
    <col min="11536" max="11536" width="9.41796875" style="84" customWidth="1"/>
    <col min="11537" max="11537" width="7.68359375" style="84" customWidth="1"/>
    <col min="11538" max="11538" width="9.41796875" style="84" customWidth="1"/>
    <col min="11539" max="11539" width="8.578125" style="84" customWidth="1"/>
    <col min="11540" max="11543" width="10.26171875" style="84" customWidth="1"/>
    <col min="11544" max="11546" width="8.578125" style="84" customWidth="1"/>
    <col min="11547" max="11547" width="10.26171875" style="84" customWidth="1"/>
    <col min="11548" max="11548" width="8.578125" style="84" customWidth="1"/>
    <col min="11549" max="11549" width="10.26171875" style="84" customWidth="1"/>
    <col min="11550" max="11550" width="6.83984375" style="84" customWidth="1"/>
    <col min="11551" max="11551" width="14.578125" style="84" customWidth="1"/>
    <col min="11552" max="11552" width="7.68359375" style="84" customWidth="1"/>
    <col min="11553" max="11553" width="8.578125" style="84" customWidth="1"/>
    <col min="11554" max="11559" width="7.68359375" style="84" customWidth="1"/>
    <col min="11560" max="11560" width="8.578125" style="84" customWidth="1"/>
    <col min="11561" max="11563" width="6.83984375" style="84" customWidth="1"/>
    <col min="11564" max="11564" width="7.68359375" style="84" customWidth="1"/>
    <col min="11565" max="11566" width="6.83984375" style="84" customWidth="1"/>
    <col min="11567" max="11567" width="7.68359375" style="84" customWidth="1"/>
    <col min="11568" max="11571" width="8.578125" style="84" customWidth="1"/>
    <col min="11572" max="11574" width="10.26171875" style="84" customWidth="1"/>
    <col min="11575" max="11575" width="8.578125" style="84" customWidth="1"/>
    <col min="11576" max="11576" width="7.68359375" style="84" customWidth="1"/>
    <col min="11577" max="11577" width="8.578125" style="84" customWidth="1"/>
    <col min="11578" max="11578" width="10.26171875" style="84" customWidth="1"/>
    <col min="11579" max="11776" width="8" style="84"/>
    <col min="11777" max="11777" width="0.41796875" style="84" customWidth="1"/>
    <col min="11778" max="11780" width="1.68359375" style="84" customWidth="1"/>
    <col min="11781" max="11781" width="101.15625" style="84" customWidth="1"/>
    <col min="11782" max="11782" width="0.41796875" style="84" customWidth="1"/>
    <col min="11783" max="11783" width="14.578125" style="84" customWidth="1"/>
    <col min="11784" max="11784" width="9.41796875" style="84" customWidth="1"/>
    <col min="11785" max="11785" width="8.578125" style="84" customWidth="1"/>
    <col min="11786" max="11788" width="9.41796875" style="84" customWidth="1"/>
    <col min="11789" max="11790" width="8.578125" style="84" customWidth="1"/>
    <col min="11791" max="11791" width="7.68359375" style="84" customWidth="1"/>
    <col min="11792" max="11792" width="9.41796875" style="84" customWidth="1"/>
    <col min="11793" max="11793" width="7.68359375" style="84" customWidth="1"/>
    <col min="11794" max="11794" width="9.41796875" style="84" customWidth="1"/>
    <col min="11795" max="11795" width="8.578125" style="84" customWidth="1"/>
    <col min="11796" max="11799" width="10.26171875" style="84" customWidth="1"/>
    <col min="11800" max="11802" width="8.578125" style="84" customWidth="1"/>
    <col min="11803" max="11803" width="10.26171875" style="84" customWidth="1"/>
    <col min="11804" max="11804" width="8.578125" style="84" customWidth="1"/>
    <col min="11805" max="11805" width="10.26171875" style="84" customWidth="1"/>
    <col min="11806" max="11806" width="6.83984375" style="84" customWidth="1"/>
    <col min="11807" max="11807" width="14.578125" style="84" customWidth="1"/>
    <col min="11808" max="11808" width="7.68359375" style="84" customWidth="1"/>
    <col min="11809" max="11809" width="8.578125" style="84" customWidth="1"/>
    <col min="11810" max="11815" width="7.68359375" style="84" customWidth="1"/>
    <col min="11816" max="11816" width="8.578125" style="84" customWidth="1"/>
    <col min="11817" max="11819" width="6.83984375" style="84" customWidth="1"/>
    <col min="11820" max="11820" width="7.68359375" style="84" customWidth="1"/>
    <col min="11821" max="11822" width="6.83984375" style="84" customWidth="1"/>
    <col min="11823" max="11823" width="7.68359375" style="84" customWidth="1"/>
    <col min="11824" max="11827" width="8.578125" style="84" customWidth="1"/>
    <col min="11828" max="11830" width="10.26171875" style="84" customWidth="1"/>
    <col min="11831" max="11831" width="8.578125" style="84" customWidth="1"/>
    <col min="11832" max="11832" width="7.68359375" style="84" customWidth="1"/>
    <col min="11833" max="11833" width="8.578125" style="84" customWidth="1"/>
    <col min="11834" max="11834" width="10.26171875" style="84" customWidth="1"/>
    <col min="11835" max="12032" width="8" style="84"/>
    <col min="12033" max="12033" width="0.41796875" style="84" customWidth="1"/>
    <col min="12034" max="12036" width="1.68359375" style="84" customWidth="1"/>
    <col min="12037" max="12037" width="101.15625" style="84" customWidth="1"/>
    <col min="12038" max="12038" width="0.41796875" style="84" customWidth="1"/>
    <col min="12039" max="12039" width="14.578125" style="84" customWidth="1"/>
    <col min="12040" max="12040" width="9.41796875" style="84" customWidth="1"/>
    <col min="12041" max="12041" width="8.578125" style="84" customWidth="1"/>
    <col min="12042" max="12044" width="9.41796875" style="84" customWidth="1"/>
    <col min="12045" max="12046" width="8.578125" style="84" customWidth="1"/>
    <col min="12047" max="12047" width="7.68359375" style="84" customWidth="1"/>
    <col min="12048" max="12048" width="9.41796875" style="84" customWidth="1"/>
    <col min="12049" max="12049" width="7.68359375" style="84" customWidth="1"/>
    <col min="12050" max="12050" width="9.41796875" style="84" customWidth="1"/>
    <col min="12051" max="12051" width="8.578125" style="84" customWidth="1"/>
    <col min="12052" max="12055" width="10.26171875" style="84" customWidth="1"/>
    <col min="12056" max="12058" width="8.578125" style="84" customWidth="1"/>
    <col min="12059" max="12059" width="10.26171875" style="84" customWidth="1"/>
    <col min="12060" max="12060" width="8.578125" style="84" customWidth="1"/>
    <col min="12061" max="12061" width="10.26171875" style="84" customWidth="1"/>
    <col min="12062" max="12062" width="6.83984375" style="84" customWidth="1"/>
    <col min="12063" max="12063" width="14.578125" style="84" customWidth="1"/>
    <col min="12064" max="12064" width="7.68359375" style="84" customWidth="1"/>
    <col min="12065" max="12065" width="8.578125" style="84" customWidth="1"/>
    <col min="12066" max="12071" width="7.68359375" style="84" customWidth="1"/>
    <col min="12072" max="12072" width="8.578125" style="84" customWidth="1"/>
    <col min="12073" max="12075" width="6.83984375" style="84" customWidth="1"/>
    <col min="12076" max="12076" width="7.68359375" style="84" customWidth="1"/>
    <col min="12077" max="12078" width="6.83984375" style="84" customWidth="1"/>
    <col min="12079" max="12079" width="7.68359375" style="84" customWidth="1"/>
    <col min="12080" max="12083" width="8.578125" style="84" customWidth="1"/>
    <col min="12084" max="12086" width="10.26171875" style="84" customWidth="1"/>
    <col min="12087" max="12087" width="8.578125" style="84" customWidth="1"/>
    <col min="12088" max="12088" width="7.68359375" style="84" customWidth="1"/>
    <col min="12089" max="12089" width="8.578125" style="84" customWidth="1"/>
    <col min="12090" max="12090" width="10.26171875" style="84" customWidth="1"/>
    <col min="12091" max="12288" width="8" style="84"/>
    <col min="12289" max="12289" width="0.41796875" style="84" customWidth="1"/>
    <col min="12290" max="12292" width="1.68359375" style="84" customWidth="1"/>
    <col min="12293" max="12293" width="101.15625" style="84" customWidth="1"/>
    <col min="12294" max="12294" width="0.41796875" style="84" customWidth="1"/>
    <col min="12295" max="12295" width="14.578125" style="84" customWidth="1"/>
    <col min="12296" max="12296" width="9.41796875" style="84" customWidth="1"/>
    <col min="12297" max="12297" width="8.578125" style="84" customWidth="1"/>
    <col min="12298" max="12300" width="9.41796875" style="84" customWidth="1"/>
    <col min="12301" max="12302" width="8.578125" style="84" customWidth="1"/>
    <col min="12303" max="12303" width="7.68359375" style="84" customWidth="1"/>
    <col min="12304" max="12304" width="9.41796875" style="84" customWidth="1"/>
    <col min="12305" max="12305" width="7.68359375" style="84" customWidth="1"/>
    <col min="12306" max="12306" width="9.41796875" style="84" customWidth="1"/>
    <col min="12307" max="12307" width="8.578125" style="84" customWidth="1"/>
    <col min="12308" max="12311" width="10.26171875" style="84" customWidth="1"/>
    <col min="12312" max="12314" width="8.578125" style="84" customWidth="1"/>
    <col min="12315" max="12315" width="10.26171875" style="84" customWidth="1"/>
    <col min="12316" max="12316" width="8.578125" style="84" customWidth="1"/>
    <col min="12317" max="12317" width="10.26171875" style="84" customWidth="1"/>
    <col min="12318" max="12318" width="6.83984375" style="84" customWidth="1"/>
    <col min="12319" max="12319" width="14.578125" style="84" customWidth="1"/>
    <col min="12320" max="12320" width="7.68359375" style="84" customWidth="1"/>
    <col min="12321" max="12321" width="8.578125" style="84" customWidth="1"/>
    <col min="12322" max="12327" width="7.68359375" style="84" customWidth="1"/>
    <col min="12328" max="12328" width="8.578125" style="84" customWidth="1"/>
    <col min="12329" max="12331" width="6.83984375" style="84" customWidth="1"/>
    <col min="12332" max="12332" width="7.68359375" style="84" customWidth="1"/>
    <col min="12333" max="12334" width="6.83984375" style="84" customWidth="1"/>
    <col min="12335" max="12335" width="7.68359375" style="84" customWidth="1"/>
    <col min="12336" max="12339" width="8.578125" style="84" customWidth="1"/>
    <col min="12340" max="12342" width="10.26171875" style="84" customWidth="1"/>
    <col min="12343" max="12343" width="8.578125" style="84" customWidth="1"/>
    <col min="12344" max="12344" width="7.68359375" style="84" customWidth="1"/>
    <col min="12345" max="12345" width="8.578125" style="84" customWidth="1"/>
    <col min="12346" max="12346" width="10.26171875" style="84" customWidth="1"/>
    <col min="12347" max="12544" width="8" style="84"/>
    <col min="12545" max="12545" width="0.41796875" style="84" customWidth="1"/>
    <col min="12546" max="12548" width="1.68359375" style="84" customWidth="1"/>
    <col min="12549" max="12549" width="101.15625" style="84" customWidth="1"/>
    <col min="12550" max="12550" width="0.41796875" style="84" customWidth="1"/>
    <col min="12551" max="12551" width="14.578125" style="84" customWidth="1"/>
    <col min="12552" max="12552" width="9.41796875" style="84" customWidth="1"/>
    <col min="12553" max="12553" width="8.578125" style="84" customWidth="1"/>
    <col min="12554" max="12556" width="9.41796875" style="84" customWidth="1"/>
    <col min="12557" max="12558" width="8.578125" style="84" customWidth="1"/>
    <col min="12559" max="12559" width="7.68359375" style="84" customWidth="1"/>
    <col min="12560" max="12560" width="9.41796875" style="84" customWidth="1"/>
    <col min="12561" max="12561" width="7.68359375" style="84" customWidth="1"/>
    <col min="12562" max="12562" width="9.41796875" style="84" customWidth="1"/>
    <col min="12563" max="12563" width="8.578125" style="84" customWidth="1"/>
    <col min="12564" max="12567" width="10.26171875" style="84" customWidth="1"/>
    <col min="12568" max="12570" width="8.578125" style="84" customWidth="1"/>
    <col min="12571" max="12571" width="10.26171875" style="84" customWidth="1"/>
    <col min="12572" max="12572" width="8.578125" style="84" customWidth="1"/>
    <col min="12573" max="12573" width="10.26171875" style="84" customWidth="1"/>
    <col min="12574" max="12574" width="6.83984375" style="84" customWidth="1"/>
    <col min="12575" max="12575" width="14.578125" style="84" customWidth="1"/>
    <col min="12576" max="12576" width="7.68359375" style="84" customWidth="1"/>
    <col min="12577" max="12577" width="8.578125" style="84" customWidth="1"/>
    <col min="12578" max="12583" width="7.68359375" style="84" customWidth="1"/>
    <col min="12584" max="12584" width="8.578125" style="84" customWidth="1"/>
    <col min="12585" max="12587" width="6.83984375" style="84" customWidth="1"/>
    <col min="12588" max="12588" width="7.68359375" style="84" customWidth="1"/>
    <col min="12589" max="12590" width="6.83984375" style="84" customWidth="1"/>
    <col min="12591" max="12591" width="7.68359375" style="84" customWidth="1"/>
    <col min="12592" max="12595" width="8.578125" style="84" customWidth="1"/>
    <col min="12596" max="12598" width="10.26171875" style="84" customWidth="1"/>
    <col min="12599" max="12599" width="8.578125" style="84" customWidth="1"/>
    <col min="12600" max="12600" width="7.68359375" style="84" customWidth="1"/>
    <col min="12601" max="12601" width="8.578125" style="84" customWidth="1"/>
    <col min="12602" max="12602" width="10.26171875" style="84" customWidth="1"/>
    <col min="12603" max="12800" width="8" style="84"/>
    <col min="12801" max="12801" width="0.41796875" style="84" customWidth="1"/>
    <col min="12802" max="12804" width="1.68359375" style="84" customWidth="1"/>
    <col min="12805" max="12805" width="101.15625" style="84" customWidth="1"/>
    <col min="12806" max="12806" width="0.41796875" style="84" customWidth="1"/>
    <col min="12807" max="12807" width="14.578125" style="84" customWidth="1"/>
    <col min="12808" max="12808" width="9.41796875" style="84" customWidth="1"/>
    <col min="12809" max="12809" width="8.578125" style="84" customWidth="1"/>
    <col min="12810" max="12812" width="9.41796875" style="84" customWidth="1"/>
    <col min="12813" max="12814" width="8.578125" style="84" customWidth="1"/>
    <col min="12815" max="12815" width="7.68359375" style="84" customWidth="1"/>
    <col min="12816" max="12816" width="9.41796875" style="84" customWidth="1"/>
    <col min="12817" max="12817" width="7.68359375" style="84" customWidth="1"/>
    <col min="12818" max="12818" width="9.41796875" style="84" customWidth="1"/>
    <col min="12819" max="12819" width="8.578125" style="84" customWidth="1"/>
    <col min="12820" max="12823" width="10.26171875" style="84" customWidth="1"/>
    <col min="12824" max="12826" width="8.578125" style="84" customWidth="1"/>
    <col min="12827" max="12827" width="10.26171875" style="84" customWidth="1"/>
    <col min="12828" max="12828" width="8.578125" style="84" customWidth="1"/>
    <col min="12829" max="12829" width="10.26171875" style="84" customWidth="1"/>
    <col min="12830" max="12830" width="6.83984375" style="84" customWidth="1"/>
    <col min="12831" max="12831" width="14.578125" style="84" customWidth="1"/>
    <col min="12832" max="12832" width="7.68359375" style="84" customWidth="1"/>
    <col min="12833" max="12833" width="8.578125" style="84" customWidth="1"/>
    <col min="12834" max="12839" width="7.68359375" style="84" customWidth="1"/>
    <col min="12840" max="12840" width="8.578125" style="84" customWidth="1"/>
    <col min="12841" max="12843" width="6.83984375" style="84" customWidth="1"/>
    <col min="12844" max="12844" width="7.68359375" style="84" customWidth="1"/>
    <col min="12845" max="12846" width="6.83984375" style="84" customWidth="1"/>
    <col min="12847" max="12847" width="7.68359375" style="84" customWidth="1"/>
    <col min="12848" max="12851" width="8.578125" style="84" customWidth="1"/>
    <col min="12852" max="12854" width="10.26171875" style="84" customWidth="1"/>
    <col min="12855" max="12855" width="8.578125" style="84" customWidth="1"/>
    <col min="12856" max="12856" width="7.68359375" style="84" customWidth="1"/>
    <col min="12857" max="12857" width="8.578125" style="84" customWidth="1"/>
    <col min="12858" max="12858" width="10.26171875" style="84" customWidth="1"/>
    <col min="12859" max="13056" width="8" style="84"/>
    <col min="13057" max="13057" width="0.41796875" style="84" customWidth="1"/>
    <col min="13058" max="13060" width="1.68359375" style="84" customWidth="1"/>
    <col min="13061" max="13061" width="101.15625" style="84" customWidth="1"/>
    <col min="13062" max="13062" width="0.41796875" style="84" customWidth="1"/>
    <col min="13063" max="13063" width="14.578125" style="84" customWidth="1"/>
    <col min="13064" max="13064" width="9.41796875" style="84" customWidth="1"/>
    <col min="13065" max="13065" width="8.578125" style="84" customWidth="1"/>
    <col min="13066" max="13068" width="9.41796875" style="84" customWidth="1"/>
    <col min="13069" max="13070" width="8.578125" style="84" customWidth="1"/>
    <col min="13071" max="13071" width="7.68359375" style="84" customWidth="1"/>
    <col min="13072" max="13072" width="9.41796875" style="84" customWidth="1"/>
    <col min="13073" max="13073" width="7.68359375" style="84" customWidth="1"/>
    <col min="13074" max="13074" width="9.41796875" style="84" customWidth="1"/>
    <col min="13075" max="13075" width="8.578125" style="84" customWidth="1"/>
    <col min="13076" max="13079" width="10.26171875" style="84" customWidth="1"/>
    <col min="13080" max="13082" width="8.578125" style="84" customWidth="1"/>
    <col min="13083" max="13083" width="10.26171875" style="84" customWidth="1"/>
    <col min="13084" max="13084" width="8.578125" style="84" customWidth="1"/>
    <col min="13085" max="13085" width="10.26171875" style="84" customWidth="1"/>
    <col min="13086" max="13086" width="6.83984375" style="84" customWidth="1"/>
    <col min="13087" max="13087" width="14.578125" style="84" customWidth="1"/>
    <col min="13088" max="13088" width="7.68359375" style="84" customWidth="1"/>
    <col min="13089" max="13089" width="8.578125" style="84" customWidth="1"/>
    <col min="13090" max="13095" width="7.68359375" style="84" customWidth="1"/>
    <col min="13096" max="13096" width="8.578125" style="84" customWidth="1"/>
    <col min="13097" max="13099" width="6.83984375" style="84" customWidth="1"/>
    <col min="13100" max="13100" width="7.68359375" style="84" customWidth="1"/>
    <col min="13101" max="13102" width="6.83984375" style="84" customWidth="1"/>
    <col min="13103" max="13103" width="7.68359375" style="84" customWidth="1"/>
    <col min="13104" max="13107" width="8.578125" style="84" customWidth="1"/>
    <col min="13108" max="13110" width="10.26171875" style="84" customWidth="1"/>
    <col min="13111" max="13111" width="8.578125" style="84" customWidth="1"/>
    <col min="13112" max="13112" width="7.68359375" style="84" customWidth="1"/>
    <col min="13113" max="13113" width="8.578125" style="84" customWidth="1"/>
    <col min="13114" max="13114" width="10.26171875" style="84" customWidth="1"/>
    <col min="13115" max="13312" width="8" style="84"/>
    <col min="13313" max="13313" width="0.41796875" style="84" customWidth="1"/>
    <col min="13314" max="13316" width="1.68359375" style="84" customWidth="1"/>
    <col min="13317" max="13317" width="101.15625" style="84" customWidth="1"/>
    <col min="13318" max="13318" width="0.41796875" style="84" customWidth="1"/>
    <col min="13319" max="13319" width="14.578125" style="84" customWidth="1"/>
    <col min="13320" max="13320" width="9.41796875" style="84" customWidth="1"/>
    <col min="13321" max="13321" width="8.578125" style="84" customWidth="1"/>
    <col min="13322" max="13324" width="9.41796875" style="84" customWidth="1"/>
    <col min="13325" max="13326" width="8.578125" style="84" customWidth="1"/>
    <col min="13327" max="13327" width="7.68359375" style="84" customWidth="1"/>
    <col min="13328" max="13328" width="9.41796875" style="84" customWidth="1"/>
    <col min="13329" max="13329" width="7.68359375" style="84" customWidth="1"/>
    <col min="13330" max="13330" width="9.41796875" style="84" customWidth="1"/>
    <col min="13331" max="13331" width="8.578125" style="84" customWidth="1"/>
    <col min="13332" max="13335" width="10.26171875" style="84" customWidth="1"/>
    <col min="13336" max="13338" width="8.578125" style="84" customWidth="1"/>
    <col min="13339" max="13339" width="10.26171875" style="84" customWidth="1"/>
    <col min="13340" max="13340" width="8.578125" style="84" customWidth="1"/>
    <col min="13341" max="13341" width="10.26171875" style="84" customWidth="1"/>
    <col min="13342" max="13342" width="6.83984375" style="84" customWidth="1"/>
    <col min="13343" max="13343" width="14.578125" style="84" customWidth="1"/>
    <col min="13344" max="13344" width="7.68359375" style="84" customWidth="1"/>
    <col min="13345" max="13345" width="8.578125" style="84" customWidth="1"/>
    <col min="13346" max="13351" width="7.68359375" style="84" customWidth="1"/>
    <col min="13352" max="13352" width="8.578125" style="84" customWidth="1"/>
    <col min="13353" max="13355" width="6.83984375" style="84" customWidth="1"/>
    <col min="13356" max="13356" width="7.68359375" style="84" customWidth="1"/>
    <col min="13357" max="13358" width="6.83984375" style="84" customWidth="1"/>
    <col min="13359" max="13359" width="7.68359375" style="84" customWidth="1"/>
    <col min="13360" max="13363" width="8.578125" style="84" customWidth="1"/>
    <col min="13364" max="13366" width="10.26171875" style="84" customWidth="1"/>
    <col min="13367" max="13367" width="8.578125" style="84" customWidth="1"/>
    <col min="13368" max="13368" width="7.68359375" style="84" customWidth="1"/>
    <col min="13369" max="13369" width="8.578125" style="84" customWidth="1"/>
    <col min="13370" max="13370" width="10.26171875" style="84" customWidth="1"/>
    <col min="13371" max="13568" width="8" style="84"/>
    <col min="13569" max="13569" width="0.41796875" style="84" customWidth="1"/>
    <col min="13570" max="13572" width="1.68359375" style="84" customWidth="1"/>
    <col min="13573" max="13573" width="101.15625" style="84" customWidth="1"/>
    <col min="13574" max="13574" width="0.41796875" style="84" customWidth="1"/>
    <col min="13575" max="13575" width="14.578125" style="84" customWidth="1"/>
    <col min="13576" max="13576" width="9.41796875" style="84" customWidth="1"/>
    <col min="13577" max="13577" width="8.578125" style="84" customWidth="1"/>
    <col min="13578" max="13580" width="9.41796875" style="84" customWidth="1"/>
    <col min="13581" max="13582" width="8.578125" style="84" customWidth="1"/>
    <col min="13583" max="13583" width="7.68359375" style="84" customWidth="1"/>
    <col min="13584" max="13584" width="9.41796875" style="84" customWidth="1"/>
    <col min="13585" max="13585" width="7.68359375" style="84" customWidth="1"/>
    <col min="13586" max="13586" width="9.41796875" style="84" customWidth="1"/>
    <col min="13587" max="13587" width="8.578125" style="84" customWidth="1"/>
    <col min="13588" max="13591" width="10.26171875" style="84" customWidth="1"/>
    <col min="13592" max="13594" width="8.578125" style="84" customWidth="1"/>
    <col min="13595" max="13595" width="10.26171875" style="84" customWidth="1"/>
    <col min="13596" max="13596" width="8.578125" style="84" customWidth="1"/>
    <col min="13597" max="13597" width="10.26171875" style="84" customWidth="1"/>
    <col min="13598" max="13598" width="6.83984375" style="84" customWidth="1"/>
    <col min="13599" max="13599" width="14.578125" style="84" customWidth="1"/>
    <col min="13600" max="13600" width="7.68359375" style="84" customWidth="1"/>
    <col min="13601" max="13601" width="8.578125" style="84" customWidth="1"/>
    <col min="13602" max="13607" width="7.68359375" style="84" customWidth="1"/>
    <col min="13608" max="13608" width="8.578125" style="84" customWidth="1"/>
    <col min="13609" max="13611" width="6.83984375" style="84" customWidth="1"/>
    <col min="13612" max="13612" width="7.68359375" style="84" customWidth="1"/>
    <col min="13613" max="13614" width="6.83984375" style="84" customWidth="1"/>
    <col min="13615" max="13615" width="7.68359375" style="84" customWidth="1"/>
    <col min="13616" max="13619" width="8.578125" style="84" customWidth="1"/>
    <col min="13620" max="13622" width="10.26171875" style="84" customWidth="1"/>
    <col min="13623" max="13623" width="8.578125" style="84" customWidth="1"/>
    <col min="13624" max="13624" width="7.68359375" style="84" customWidth="1"/>
    <col min="13625" max="13625" width="8.578125" style="84" customWidth="1"/>
    <col min="13626" max="13626" width="10.26171875" style="84" customWidth="1"/>
    <col min="13627" max="13824" width="8" style="84"/>
    <col min="13825" max="13825" width="0.41796875" style="84" customWidth="1"/>
    <col min="13826" max="13828" width="1.68359375" style="84" customWidth="1"/>
    <col min="13829" max="13829" width="101.15625" style="84" customWidth="1"/>
    <col min="13830" max="13830" width="0.41796875" style="84" customWidth="1"/>
    <col min="13831" max="13831" width="14.578125" style="84" customWidth="1"/>
    <col min="13832" max="13832" width="9.41796875" style="84" customWidth="1"/>
    <col min="13833" max="13833" width="8.578125" style="84" customWidth="1"/>
    <col min="13834" max="13836" width="9.41796875" style="84" customWidth="1"/>
    <col min="13837" max="13838" width="8.578125" style="84" customWidth="1"/>
    <col min="13839" max="13839" width="7.68359375" style="84" customWidth="1"/>
    <col min="13840" max="13840" width="9.41796875" style="84" customWidth="1"/>
    <col min="13841" max="13841" width="7.68359375" style="84" customWidth="1"/>
    <col min="13842" max="13842" width="9.41796875" style="84" customWidth="1"/>
    <col min="13843" max="13843" width="8.578125" style="84" customWidth="1"/>
    <col min="13844" max="13847" width="10.26171875" style="84" customWidth="1"/>
    <col min="13848" max="13850" width="8.578125" style="84" customWidth="1"/>
    <col min="13851" max="13851" width="10.26171875" style="84" customWidth="1"/>
    <col min="13852" max="13852" width="8.578125" style="84" customWidth="1"/>
    <col min="13853" max="13853" width="10.26171875" style="84" customWidth="1"/>
    <col min="13854" max="13854" width="6.83984375" style="84" customWidth="1"/>
    <col min="13855" max="13855" width="14.578125" style="84" customWidth="1"/>
    <col min="13856" max="13856" width="7.68359375" style="84" customWidth="1"/>
    <col min="13857" max="13857" width="8.578125" style="84" customWidth="1"/>
    <col min="13858" max="13863" width="7.68359375" style="84" customWidth="1"/>
    <col min="13864" max="13864" width="8.578125" style="84" customWidth="1"/>
    <col min="13865" max="13867" width="6.83984375" style="84" customWidth="1"/>
    <col min="13868" max="13868" width="7.68359375" style="84" customWidth="1"/>
    <col min="13869" max="13870" width="6.83984375" style="84" customWidth="1"/>
    <col min="13871" max="13871" width="7.68359375" style="84" customWidth="1"/>
    <col min="13872" max="13875" width="8.578125" style="84" customWidth="1"/>
    <col min="13876" max="13878" width="10.26171875" style="84" customWidth="1"/>
    <col min="13879" max="13879" width="8.578125" style="84" customWidth="1"/>
    <col min="13880" max="13880" width="7.68359375" style="84" customWidth="1"/>
    <col min="13881" max="13881" width="8.578125" style="84" customWidth="1"/>
    <col min="13882" max="13882" width="10.26171875" style="84" customWidth="1"/>
    <col min="13883" max="14080" width="8" style="84"/>
    <col min="14081" max="14081" width="0.41796875" style="84" customWidth="1"/>
    <col min="14082" max="14084" width="1.68359375" style="84" customWidth="1"/>
    <col min="14085" max="14085" width="101.15625" style="84" customWidth="1"/>
    <col min="14086" max="14086" width="0.41796875" style="84" customWidth="1"/>
    <col min="14087" max="14087" width="14.578125" style="84" customWidth="1"/>
    <col min="14088" max="14088" width="9.41796875" style="84" customWidth="1"/>
    <col min="14089" max="14089" width="8.578125" style="84" customWidth="1"/>
    <col min="14090" max="14092" width="9.41796875" style="84" customWidth="1"/>
    <col min="14093" max="14094" width="8.578125" style="84" customWidth="1"/>
    <col min="14095" max="14095" width="7.68359375" style="84" customWidth="1"/>
    <col min="14096" max="14096" width="9.41796875" style="84" customWidth="1"/>
    <col min="14097" max="14097" width="7.68359375" style="84" customWidth="1"/>
    <col min="14098" max="14098" width="9.41796875" style="84" customWidth="1"/>
    <col min="14099" max="14099" width="8.578125" style="84" customWidth="1"/>
    <col min="14100" max="14103" width="10.26171875" style="84" customWidth="1"/>
    <col min="14104" max="14106" width="8.578125" style="84" customWidth="1"/>
    <col min="14107" max="14107" width="10.26171875" style="84" customWidth="1"/>
    <col min="14108" max="14108" width="8.578125" style="84" customWidth="1"/>
    <col min="14109" max="14109" width="10.26171875" style="84" customWidth="1"/>
    <col min="14110" max="14110" width="6.83984375" style="84" customWidth="1"/>
    <col min="14111" max="14111" width="14.578125" style="84" customWidth="1"/>
    <col min="14112" max="14112" width="7.68359375" style="84" customWidth="1"/>
    <col min="14113" max="14113" width="8.578125" style="84" customWidth="1"/>
    <col min="14114" max="14119" width="7.68359375" style="84" customWidth="1"/>
    <col min="14120" max="14120" width="8.578125" style="84" customWidth="1"/>
    <col min="14121" max="14123" width="6.83984375" style="84" customWidth="1"/>
    <col min="14124" max="14124" width="7.68359375" style="84" customWidth="1"/>
    <col min="14125" max="14126" width="6.83984375" style="84" customWidth="1"/>
    <col min="14127" max="14127" width="7.68359375" style="84" customWidth="1"/>
    <col min="14128" max="14131" width="8.578125" style="84" customWidth="1"/>
    <col min="14132" max="14134" width="10.26171875" style="84" customWidth="1"/>
    <col min="14135" max="14135" width="8.578125" style="84" customWidth="1"/>
    <col min="14136" max="14136" width="7.68359375" style="84" customWidth="1"/>
    <col min="14137" max="14137" width="8.578125" style="84" customWidth="1"/>
    <col min="14138" max="14138" width="10.26171875" style="84" customWidth="1"/>
    <col min="14139" max="14336" width="8" style="84"/>
    <col min="14337" max="14337" width="0.41796875" style="84" customWidth="1"/>
    <col min="14338" max="14340" width="1.68359375" style="84" customWidth="1"/>
    <col min="14341" max="14341" width="101.15625" style="84" customWidth="1"/>
    <col min="14342" max="14342" width="0.41796875" style="84" customWidth="1"/>
    <col min="14343" max="14343" width="14.578125" style="84" customWidth="1"/>
    <col min="14344" max="14344" width="9.41796875" style="84" customWidth="1"/>
    <col min="14345" max="14345" width="8.578125" style="84" customWidth="1"/>
    <col min="14346" max="14348" width="9.41796875" style="84" customWidth="1"/>
    <col min="14349" max="14350" width="8.578125" style="84" customWidth="1"/>
    <col min="14351" max="14351" width="7.68359375" style="84" customWidth="1"/>
    <col min="14352" max="14352" width="9.41796875" style="84" customWidth="1"/>
    <col min="14353" max="14353" width="7.68359375" style="84" customWidth="1"/>
    <col min="14354" max="14354" width="9.41796875" style="84" customWidth="1"/>
    <col min="14355" max="14355" width="8.578125" style="84" customWidth="1"/>
    <col min="14356" max="14359" width="10.26171875" style="84" customWidth="1"/>
    <col min="14360" max="14362" width="8.578125" style="84" customWidth="1"/>
    <col min="14363" max="14363" width="10.26171875" style="84" customWidth="1"/>
    <col min="14364" max="14364" width="8.578125" style="84" customWidth="1"/>
    <col min="14365" max="14365" width="10.26171875" style="84" customWidth="1"/>
    <col min="14366" max="14366" width="6.83984375" style="84" customWidth="1"/>
    <col min="14367" max="14367" width="14.578125" style="84" customWidth="1"/>
    <col min="14368" max="14368" width="7.68359375" style="84" customWidth="1"/>
    <col min="14369" max="14369" width="8.578125" style="84" customWidth="1"/>
    <col min="14370" max="14375" width="7.68359375" style="84" customWidth="1"/>
    <col min="14376" max="14376" width="8.578125" style="84" customWidth="1"/>
    <col min="14377" max="14379" width="6.83984375" style="84" customWidth="1"/>
    <col min="14380" max="14380" width="7.68359375" style="84" customWidth="1"/>
    <col min="14381" max="14382" width="6.83984375" style="84" customWidth="1"/>
    <col min="14383" max="14383" width="7.68359375" style="84" customWidth="1"/>
    <col min="14384" max="14387" width="8.578125" style="84" customWidth="1"/>
    <col min="14388" max="14390" width="10.26171875" style="84" customWidth="1"/>
    <col min="14391" max="14391" width="8.578125" style="84" customWidth="1"/>
    <col min="14392" max="14392" width="7.68359375" style="84" customWidth="1"/>
    <col min="14393" max="14393" width="8.578125" style="84" customWidth="1"/>
    <col min="14394" max="14394" width="10.26171875" style="84" customWidth="1"/>
    <col min="14395" max="14592" width="8" style="84"/>
    <col min="14593" max="14593" width="0.41796875" style="84" customWidth="1"/>
    <col min="14594" max="14596" width="1.68359375" style="84" customWidth="1"/>
    <col min="14597" max="14597" width="101.15625" style="84" customWidth="1"/>
    <col min="14598" max="14598" width="0.41796875" style="84" customWidth="1"/>
    <col min="14599" max="14599" width="14.578125" style="84" customWidth="1"/>
    <col min="14600" max="14600" width="9.41796875" style="84" customWidth="1"/>
    <col min="14601" max="14601" width="8.578125" style="84" customWidth="1"/>
    <col min="14602" max="14604" width="9.41796875" style="84" customWidth="1"/>
    <col min="14605" max="14606" width="8.578125" style="84" customWidth="1"/>
    <col min="14607" max="14607" width="7.68359375" style="84" customWidth="1"/>
    <col min="14608" max="14608" width="9.41796875" style="84" customWidth="1"/>
    <col min="14609" max="14609" width="7.68359375" style="84" customWidth="1"/>
    <col min="14610" max="14610" width="9.41796875" style="84" customWidth="1"/>
    <col min="14611" max="14611" width="8.578125" style="84" customWidth="1"/>
    <col min="14612" max="14615" width="10.26171875" style="84" customWidth="1"/>
    <col min="14616" max="14618" width="8.578125" style="84" customWidth="1"/>
    <col min="14619" max="14619" width="10.26171875" style="84" customWidth="1"/>
    <col min="14620" max="14620" width="8.578125" style="84" customWidth="1"/>
    <col min="14621" max="14621" width="10.26171875" style="84" customWidth="1"/>
    <col min="14622" max="14622" width="6.83984375" style="84" customWidth="1"/>
    <col min="14623" max="14623" width="14.578125" style="84" customWidth="1"/>
    <col min="14624" max="14624" width="7.68359375" style="84" customWidth="1"/>
    <col min="14625" max="14625" width="8.578125" style="84" customWidth="1"/>
    <col min="14626" max="14631" width="7.68359375" style="84" customWidth="1"/>
    <col min="14632" max="14632" width="8.578125" style="84" customWidth="1"/>
    <col min="14633" max="14635" width="6.83984375" style="84" customWidth="1"/>
    <col min="14636" max="14636" width="7.68359375" style="84" customWidth="1"/>
    <col min="14637" max="14638" width="6.83984375" style="84" customWidth="1"/>
    <col min="14639" max="14639" width="7.68359375" style="84" customWidth="1"/>
    <col min="14640" max="14643" width="8.578125" style="84" customWidth="1"/>
    <col min="14644" max="14646" width="10.26171875" style="84" customWidth="1"/>
    <col min="14647" max="14647" width="8.578125" style="84" customWidth="1"/>
    <col min="14648" max="14648" width="7.68359375" style="84" customWidth="1"/>
    <col min="14649" max="14649" width="8.578125" style="84" customWidth="1"/>
    <col min="14650" max="14650" width="10.26171875" style="84" customWidth="1"/>
    <col min="14651" max="14848" width="8" style="84"/>
    <col min="14849" max="14849" width="0.41796875" style="84" customWidth="1"/>
    <col min="14850" max="14852" width="1.68359375" style="84" customWidth="1"/>
    <col min="14853" max="14853" width="101.15625" style="84" customWidth="1"/>
    <col min="14854" max="14854" width="0.41796875" style="84" customWidth="1"/>
    <col min="14855" max="14855" width="14.578125" style="84" customWidth="1"/>
    <col min="14856" max="14856" width="9.41796875" style="84" customWidth="1"/>
    <col min="14857" max="14857" width="8.578125" style="84" customWidth="1"/>
    <col min="14858" max="14860" width="9.41796875" style="84" customWidth="1"/>
    <col min="14861" max="14862" width="8.578125" style="84" customWidth="1"/>
    <col min="14863" max="14863" width="7.68359375" style="84" customWidth="1"/>
    <col min="14864" max="14864" width="9.41796875" style="84" customWidth="1"/>
    <col min="14865" max="14865" width="7.68359375" style="84" customWidth="1"/>
    <col min="14866" max="14866" width="9.41796875" style="84" customWidth="1"/>
    <col min="14867" max="14867" width="8.578125" style="84" customWidth="1"/>
    <col min="14868" max="14871" width="10.26171875" style="84" customWidth="1"/>
    <col min="14872" max="14874" width="8.578125" style="84" customWidth="1"/>
    <col min="14875" max="14875" width="10.26171875" style="84" customWidth="1"/>
    <col min="14876" max="14876" width="8.578125" style="84" customWidth="1"/>
    <col min="14877" max="14877" width="10.26171875" style="84" customWidth="1"/>
    <col min="14878" max="14878" width="6.83984375" style="84" customWidth="1"/>
    <col min="14879" max="14879" width="14.578125" style="84" customWidth="1"/>
    <col min="14880" max="14880" width="7.68359375" style="84" customWidth="1"/>
    <col min="14881" max="14881" width="8.578125" style="84" customWidth="1"/>
    <col min="14882" max="14887" width="7.68359375" style="84" customWidth="1"/>
    <col min="14888" max="14888" width="8.578125" style="84" customWidth="1"/>
    <col min="14889" max="14891" width="6.83984375" style="84" customWidth="1"/>
    <col min="14892" max="14892" width="7.68359375" style="84" customWidth="1"/>
    <col min="14893" max="14894" width="6.83984375" style="84" customWidth="1"/>
    <col min="14895" max="14895" width="7.68359375" style="84" customWidth="1"/>
    <col min="14896" max="14899" width="8.578125" style="84" customWidth="1"/>
    <col min="14900" max="14902" width="10.26171875" style="84" customWidth="1"/>
    <col min="14903" max="14903" width="8.578125" style="84" customWidth="1"/>
    <col min="14904" max="14904" width="7.68359375" style="84" customWidth="1"/>
    <col min="14905" max="14905" width="8.578125" style="84" customWidth="1"/>
    <col min="14906" max="14906" width="10.26171875" style="84" customWidth="1"/>
    <col min="14907" max="15104" width="8" style="84"/>
    <col min="15105" max="15105" width="0.41796875" style="84" customWidth="1"/>
    <col min="15106" max="15108" width="1.68359375" style="84" customWidth="1"/>
    <col min="15109" max="15109" width="101.15625" style="84" customWidth="1"/>
    <col min="15110" max="15110" width="0.41796875" style="84" customWidth="1"/>
    <col min="15111" max="15111" width="14.578125" style="84" customWidth="1"/>
    <col min="15112" max="15112" width="9.41796875" style="84" customWidth="1"/>
    <col min="15113" max="15113" width="8.578125" style="84" customWidth="1"/>
    <col min="15114" max="15116" width="9.41796875" style="84" customWidth="1"/>
    <col min="15117" max="15118" width="8.578125" style="84" customWidth="1"/>
    <col min="15119" max="15119" width="7.68359375" style="84" customWidth="1"/>
    <col min="15120" max="15120" width="9.41796875" style="84" customWidth="1"/>
    <col min="15121" max="15121" width="7.68359375" style="84" customWidth="1"/>
    <col min="15122" max="15122" width="9.41796875" style="84" customWidth="1"/>
    <col min="15123" max="15123" width="8.578125" style="84" customWidth="1"/>
    <col min="15124" max="15127" width="10.26171875" style="84" customWidth="1"/>
    <col min="15128" max="15130" width="8.578125" style="84" customWidth="1"/>
    <col min="15131" max="15131" width="10.26171875" style="84" customWidth="1"/>
    <col min="15132" max="15132" width="8.578125" style="84" customWidth="1"/>
    <col min="15133" max="15133" width="10.26171875" style="84" customWidth="1"/>
    <col min="15134" max="15134" width="6.83984375" style="84" customWidth="1"/>
    <col min="15135" max="15135" width="14.578125" style="84" customWidth="1"/>
    <col min="15136" max="15136" width="7.68359375" style="84" customWidth="1"/>
    <col min="15137" max="15137" width="8.578125" style="84" customWidth="1"/>
    <col min="15138" max="15143" width="7.68359375" style="84" customWidth="1"/>
    <col min="15144" max="15144" width="8.578125" style="84" customWidth="1"/>
    <col min="15145" max="15147" width="6.83984375" style="84" customWidth="1"/>
    <col min="15148" max="15148" width="7.68359375" style="84" customWidth="1"/>
    <col min="15149" max="15150" width="6.83984375" style="84" customWidth="1"/>
    <col min="15151" max="15151" width="7.68359375" style="84" customWidth="1"/>
    <col min="15152" max="15155" width="8.578125" style="84" customWidth="1"/>
    <col min="15156" max="15158" width="10.26171875" style="84" customWidth="1"/>
    <col min="15159" max="15159" width="8.578125" style="84" customWidth="1"/>
    <col min="15160" max="15160" width="7.68359375" style="84" customWidth="1"/>
    <col min="15161" max="15161" width="8.578125" style="84" customWidth="1"/>
    <col min="15162" max="15162" width="10.26171875" style="84" customWidth="1"/>
    <col min="15163" max="15360" width="8" style="84"/>
    <col min="15361" max="15361" width="0.41796875" style="84" customWidth="1"/>
    <col min="15362" max="15364" width="1.68359375" style="84" customWidth="1"/>
    <col min="15365" max="15365" width="101.15625" style="84" customWidth="1"/>
    <col min="15366" max="15366" width="0.41796875" style="84" customWidth="1"/>
    <col min="15367" max="15367" width="14.578125" style="84" customWidth="1"/>
    <col min="15368" max="15368" width="9.41796875" style="84" customWidth="1"/>
    <col min="15369" max="15369" width="8.578125" style="84" customWidth="1"/>
    <col min="15370" max="15372" width="9.41796875" style="84" customWidth="1"/>
    <col min="15373" max="15374" width="8.578125" style="84" customWidth="1"/>
    <col min="15375" max="15375" width="7.68359375" style="84" customWidth="1"/>
    <col min="15376" max="15376" width="9.41796875" style="84" customWidth="1"/>
    <col min="15377" max="15377" width="7.68359375" style="84" customWidth="1"/>
    <col min="15378" max="15378" width="9.41796875" style="84" customWidth="1"/>
    <col min="15379" max="15379" width="8.578125" style="84" customWidth="1"/>
    <col min="15380" max="15383" width="10.26171875" style="84" customWidth="1"/>
    <col min="15384" max="15386" width="8.578125" style="84" customWidth="1"/>
    <col min="15387" max="15387" width="10.26171875" style="84" customWidth="1"/>
    <col min="15388" max="15388" width="8.578125" style="84" customWidth="1"/>
    <col min="15389" max="15389" width="10.26171875" style="84" customWidth="1"/>
    <col min="15390" max="15390" width="6.83984375" style="84" customWidth="1"/>
    <col min="15391" max="15391" width="14.578125" style="84" customWidth="1"/>
    <col min="15392" max="15392" width="7.68359375" style="84" customWidth="1"/>
    <col min="15393" max="15393" width="8.578125" style="84" customWidth="1"/>
    <col min="15394" max="15399" width="7.68359375" style="84" customWidth="1"/>
    <col min="15400" max="15400" width="8.578125" style="84" customWidth="1"/>
    <col min="15401" max="15403" width="6.83984375" style="84" customWidth="1"/>
    <col min="15404" max="15404" width="7.68359375" style="84" customWidth="1"/>
    <col min="15405" max="15406" width="6.83984375" style="84" customWidth="1"/>
    <col min="15407" max="15407" width="7.68359375" style="84" customWidth="1"/>
    <col min="15408" max="15411" width="8.578125" style="84" customWidth="1"/>
    <col min="15412" max="15414" width="10.26171875" style="84" customWidth="1"/>
    <col min="15415" max="15415" width="8.578125" style="84" customWidth="1"/>
    <col min="15416" max="15416" width="7.68359375" style="84" customWidth="1"/>
    <col min="15417" max="15417" width="8.578125" style="84" customWidth="1"/>
    <col min="15418" max="15418" width="10.26171875" style="84" customWidth="1"/>
    <col min="15419" max="15616" width="8" style="84"/>
    <col min="15617" max="15617" width="0.41796875" style="84" customWidth="1"/>
    <col min="15618" max="15620" width="1.68359375" style="84" customWidth="1"/>
    <col min="15621" max="15621" width="101.15625" style="84" customWidth="1"/>
    <col min="15622" max="15622" width="0.41796875" style="84" customWidth="1"/>
    <col min="15623" max="15623" width="14.578125" style="84" customWidth="1"/>
    <col min="15624" max="15624" width="9.41796875" style="84" customWidth="1"/>
    <col min="15625" max="15625" width="8.578125" style="84" customWidth="1"/>
    <col min="15626" max="15628" width="9.41796875" style="84" customWidth="1"/>
    <col min="15629" max="15630" width="8.578125" style="84" customWidth="1"/>
    <col min="15631" max="15631" width="7.68359375" style="84" customWidth="1"/>
    <col min="15632" max="15632" width="9.41796875" style="84" customWidth="1"/>
    <col min="15633" max="15633" width="7.68359375" style="84" customWidth="1"/>
    <col min="15634" max="15634" width="9.41796875" style="84" customWidth="1"/>
    <col min="15635" max="15635" width="8.578125" style="84" customWidth="1"/>
    <col min="15636" max="15639" width="10.26171875" style="84" customWidth="1"/>
    <col min="15640" max="15642" width="8.578125" style="84" customWidth="1"/>
    <col min="15643" max="15643" width="10.26171875" style="84" customWidth="1"/>
    <col min="15644" max="15644" width="8.578125" style="84" customWidth="1"/>
    <col min="15645" max="15645" width="10.26171875" style="84" customWidth="1"/>
    <col min="15646" max="15646" width="6.83984375" style="84" customWidth="1"/>
    <col min="15647" max="15647" width="14.578125" style="84" customWidth="1"/>
    <col min="15648" max="15648" width="7.68359375" style="84" customWidth="1"/>
    <col min="15649" max="15649" width="8.578125" style="84" customWidth="1"/>
    <col min="15650" max="15655" width="7.68359375" style="84" customWidth="1"/>
    <col min="15656" max="15656" width="8.578125" style="84" customWidth="1"/>
    <col min="15657" max="15659" width="6.83984375" style="84" customWidth="1"/>
    <col min="15660" max="15660" width="7.68359375" style="84" customWidth="1"/>
    <col min="15661" max="15662" width="6.83984375" style="84" customWidth="1"/>
    <col min="15663" max="15663" width="7.68359375" style="84" customWidth="1"/>
    <col min="15664" max="15667" width="8.578125" style="84" customWidth="1"/>
    <col min="15668" max="15670" width="10.26171875" style="84" customWidth="1"/>
    <col min="15671" max="15671" width="8.578125" style="84" customWidth="1"/>
    <col min="15672" max="15672" width="7.68359375" style="84" customWidth="1"/>
    <col min="15673" max="15673" width="8.578125" style="84" customWidth="1"/>
    <col min="15674" max="15674" width="10.26171875" style="84" customWidth="1"/>
    <col min="15675" max="15872" width="8" style="84"/>
    <col min="15873" max="15873" width="0.41796875" style="84" customWidth="1"/>
    <col min="15874" max="15876" width="1.68359375" style="84" customWidth="1"/>
    <col min="15877" max="15877" width="101.15625" style="84" customWidth="1"/>
    <col min="15878" max="15878" width="0.41796875" style="84" customWidth="1"/>
    <col min="15879" max="15879" width="14.578125" style="84" customWidth="1"/>
    <col min="15880" max="15880" width="9.41796875" style="84" customWidth="1"/>
    <col min="15881" max="15881" width="8.578125" style="84" customWidth="1"/>
    <col min="15882" max="15884" width="9.41796875" style="84" customWidth="1"/>
    <col min="15885" max="15886" width="8.578125" style="84" customWidth="1"/>
    <col min="15887" max="15887" width="7.68359375" style="84" customWidth="1"/>
    <col min="15888" max="15888" width="9.41796875" style="84" customWidth="1"/>
    <col min="15889" max="15889" width="7.68359375" style="84" customWidth="1"/>
    <col min="15890" max="15890" width="9.41796875" style="84" customWidth="1"/>
    <col min="15891" max="15891" width="8.578125" style="84" customWidth="1"/>
    <col min="15892" max="15895" width="10.26171875" style="84" customWidth="1"/>
    <col min="15896" max="15898" width="8.578125" style="84" customWidth="1"/>
    <col min="15899" max="15899" width="10.26171875" style="84" customWidth="1"/>
    <col min="15900" max="15900" width="8.578125" style="84" customWidth="1"/>
    <col min="15901" max="15901" width="10.26171875" style="84" customWidth="1"/>
    <col min="15902" max="15902" width="6.83984375" style="84" customWidth="1"/>
    <col min="15903" max="15903" width="14.578125" style="84" customWidth="1"/>
    <col min="15904" max="15904" width="7.68359375" style="84" customWidth="1"/>
    <col min="15905" max="15905" width="8.578125" style="84" customWidth="1"/>
    <col min="15906" max="15911" width="7.68359375" style="84" customWidth="1"/>
    <col min="15912" max="15912" width="8.578125" style="84" customWidth="1"/>
    <col min="15913" max="15915" width="6.83984375" style="84" customWidth="1"/>
    <col min="15916" max="15916" width="7.68359375" style="84" customWidth="1"/>
    <col min="15917" max="15918" width="6.83984375" style="84" customWidth="1"/>
    <col min="15919" max="15919" width="7.68359375" style="84" customWidth="1"/>
    <col min="15920" max="15923" width="8.578125" style="84" customWidth="1"/>
    <col min="15924" max="15926" width="10.26171875" style="84" customWidth="1"/>
    <col min="15927" max="15927" width="8.578125" style="84" customWidth="1"/>
    <col min="15928" max="15928" width="7.68359375" style="84" customWidth="1"/>
    <col min="15929" max="15929" width="8.578125" style="84" customWidth="1"/>
    <col min="15930" max="15930" width="10.26171875" style="84" customWidth="1"/>
    <col min="15931" max="16128" width="8" style="84"/>
    <col min="16129" max="16129" width="0.41796875" style="84" customWidth="1"/>
    <col min="16130" max="16132" width="1.68359375" style="84" customWidth="1"/>
    <col min="16133" max="16133" width="101.15625" style="84" customWidth="1"/>
    <col min="16134" max="16134" width="0.41796875" style="84" customWidth="1"/>
    <col min="16135" max="16135" width="14.578125" style="84" customWidth="1"/>
    <col min="16136" max="16136" width="9.41796875" style="84" customWidth="1"/>
    <col min="16137" max="16137" width="8.578125" style="84" customWidth="1"/>
    <col min="16138" max="16140" width="9.41796875" style="84" customWidth="1"/>
    <col min="16141" max="16142" width="8.578125" style="84" customWidth="1"/>
    <col min="16143" max="16143" width="7.68359375" style="84" customWidth="1"/>
    <col min="16144" max="16144" width="9.41796875" style="84" customWidth="1"/>
    <col min="16145" max="16145" width="7.68359375" style="84" customWidth="1"/>
    <col min="16146" max="16146" width="9.41796875" style="84" customWidth="1"/>
    <col min="16147" max="16147" width="8.578125" style="84" customWidth="1"/>
    <col min="16148" max="16151" width="10.26171875" style="84" customWidth="1"/>
    <col min="16152" max="16154" width="8.578125" style="84" customWidth="1"/>
    <col min="16155" max="16155" width="10.26171875" style="84" customWidth="1"/>
    <col min="16156" max="16156" width="8.578125" style="84" customWidth="1"/>
    <col min="16157" max="16157" width="10.26171875" style="84" customWidth="1"/>
    <col min="16158" max="16158" width="6.83984375" style="84" customWidth="1"/>
    <col min="16159" max="16159" width="14.578125" style="84" customWidth="1"/>
    <col min="16160" max="16160" width="7.68359375" style="84" customWidth="1"/>
    <col min="16161" max="16161" width="8.578125" style="84" customWidth="1"/>
    <col min="16162" max="16167" width="7.68359375" style="84" customWidth="1"/>
    <col min="16168" max="16168" width="8.578125" style="84" customWidth="1"/>
    <col min="16169" max="16171" width="6.83984375" style="84" customWidth="1"/>
    <col min="16172" max="16172" width="7.68359375" style="84" customWidth="1"/>
    <col min="16173" max="16174" width="6.83984375" style="84" customWidth="1"/>
    <col min="16175" max="16175" width="7.68359375" style="84" customWidth="1"/>
    <col min="16176" max="16179" width="8.578125" style="84" customWidth="1"/>
    <col min="16180" max="16182" width="10.26171875" style="84" customWidth="1"/>
    <col min="16183" max="16183" width="8.578125" style="84" customWidth="1"/>
    <col min="16184" max="16184" width="7.68359375" style="84" customWidth="1"/>
    <col min="16185" max="16185" width="8.578125" style="84" customWidth="1"/>
    <col min="16186" max="16186" width="10.26171875" style="84" customWidth="1"/>
    <col min="16187" max="16384" width="8" style="84"/>
  </cols>
  <sheetData>
    <row r="1" spans="1:58" x14ac:dyDescent="0.35">
      <c r="A1" s="81" t="s">
        <v>61</v>
      </c>
      <c r="F1" s="81" t="s">
        <v>62</v>
      </c>
    </row>
    <row r="2" spans="1:58" x14ac:dyDescent="0.35">
      <c r="A2" s="81" t="s">
        <v>63</v>
      </c>
      <c r="F2" s="81" t="s">
        <v>62</v>
      </c>
    </row>
    <row r="3" spans="1:58" ht="10.5" x14ac:dyDescent="0.4">
      <c r="A3" s="81" t="s">
        <v>200</v>
      </c>
      <c r="F3" s="81" t="s">
        <v>62</v>
      </c>
      <c r="Q3" s="85" t="s">
        <v>64</v>
      </c>
      <c r="AB3" s="86" t="s">
        <v>67</v>
      </c>
      <c r="AC3" s="86"/>
      <c r="AD3" s="86" t="s">
        <v>68</v>
      </c>
      <c r="AE3" s="86"/>
      <c r="AF3" s="86"/>
      <c r="AG3" s="86"/>
      <c r="AH3" s="86"/>
      <c r="AI3" s="86"/>
      <c r="AJ3" s="86"/>
      <c r="AK3" s="86"/>
      <c r="AL3" s="86"/>
      <c r="AM3" s="86"/>
      <c r="AN3" s="86"/>
      <c r="AO3" s="86"/>
      <c r="AP3" s="86"/>
      <c r="AQ3" s="86"/>
      <c r="AR3" s="86" t="s">
        <v>69</v>
      </c>
      <c r="AS3" s="86"/>
      <c r="AT3" s="86"/>
      <c r="AU3" s="86"/>
      <c r="AV3" s="86"/>
      <c r="AW3" s="86"/>
      <c r="AX3" s="86"/>
      <c r="AY3" s="86"/>
      <c r="AZ3" s="86"/>
      <c r="BA3" s="86"/>
      <c r="BB3" s="86"/>
      <c r="BC3" s="86"/>
      <c r="BD3" s="86"/>
      <c r="BE3" s="86"/>
    </row>
    <row r="4" spans="1:58" ht="10.5" x14ac:dyDescent="0.4">
      <c r="A4" s="87" t="s">
        <v>70</v>
      </c>
      <c r="F4" s="81" t="s">
        <v>62</v>
      </c>
      <c r="H4" s="86"/>
      <c r="I4" s="86"/>
      <c r="J4" s="86"/>
      <c r="K4" s="86"/>
      <c r="L4" s="86" t="s">
        <v>71</v>
      </c>
      <c r="M4" s="86"/>
      <c r="N4" s="86"/>
      <c r="O4" s="86"/>
      <c r="P4" s="86"/>
      <c r="Q4" s="85" t="s">
        <v>201</v>
      </c>
      <c r="R4" s="85" t="s">
        <v>72</v>
      </c>
      <c r="S4" s="86"/>
      <c r="T4" s="86"/>
      <c r="U4" s="86"/>
      <c r="V4" s="86"/>
      <c r="W4" s="86" t="s">
        <v>74</v>
      </c>
      <c r="X4" s="86"/>
      <c r="Y4" s="86"/>
      <c r="Z4" s="86"/>
      <c r="AA4" s="86"/>
      <c r="AC4" s="85" t="s">
        <v>75</v>
      </c>
      <c r="AD4" s="85" t="s">
        <v>76</v>
      </c>
      <c r="AF4" s="86"/>
      <c r="AG4" s="86"/>
      <c r="AH4" s="86"/>
      <c r="AI4" s="86"/>
      <c r="AJ4" s="86" t="s">
        <v>77</v>
      </c>
      <c r="AK4" s="86"/>
      <c r="AL4" s="86"/>
      <c r="AM4" s="86"/>
      <c r="AN4" s="86"/>
      <c r="AO4" s="86"/>
      <c r="AP4" s="86"/>
      <c r="AQ4" s="86"/>
      <c r="AR4" s="86"/>
      <c r="AS4" s="86" t="s">
        <v>78</v>
      </c>
      <c r="AT4" s="86"/>
      <c r="AU4" s="86"/>
      <c r="AV4" s="86"/>
      <c r="AW4" s="86"/>
      <c r="AX4" s="86"/>
      <c r="AY4" s="86"/>
      <c r="AZ4" s="86"/>
      <c r="BA4" s="86"/>
      <c r="BB4" s="86" t="s">
        <v>80</v>
      </c>
      <c r="BC4" s="86"/>
      <c r="BD4" s="86"/>
      <c r="BE4" s="86"/>
      <c r="BF4" s="86"/>
    </row>
    <row r="5" spans="1:58" ht="10.5" x14ac:dyDescent="0.4">
      <c r="G5" s="86" t="s">
        <v>64</v>
      </c>
      <c r="H5" s="86" t="s">
        <v>81</v>
      </c>
      <c r="I5" s="86" t="s">
        <v>82</v>
      </c>
      <c r="J5" s="86" t="s">
        <v>83</v>
      </c>
      <c r="K5" s="86" t="s">
        <v>84</v>
      </c>
      <c r="L5" s="86" t="s">
        <v>85</v>
      </c>
      <c r="M5" s="86" t="s">
        <v>86</v>
      </c>
      <c r="N5" s="86" t="s">
        <v>87</v>
      </c>
      <c r="O5" s="86" t="s">
        <v>88</v>
      </c>
      <c r="P5" s="86" t="s">
        <v>89</v>
      </c>
      <c r="Q5" s="86" t="s">
        <v>91</v>
      </c>
      <c r="R5" s="86" t="s">
        <v>202</v>
      </c>
      <c r="S5" s="86" t="s">
        <v>81</v>
      </c>
      <c r="T5" s="86" t="s">
        <v>82</v>
      </c>
      <c r="U5" s="86" t="s">
        <v>83</v>
      </c>
      <c r="V5" s="86" t="s">
        <v>84</v>
      </c>
      <c r="W5" s="86" t="s">
        <v>85</v>
      </c>
      <c r="X5" s="86" t="s">
        <v>86</v>
      </c>
      <c r="Y5" s="86" t="s">
        <v>87</v>
      </c>
      <c r="Z5" s="86" t="s">
        <v>88</v>
      </c>
      <c r="AA5" s="86" t="s">
        <v>89</v>
      </c>
      <c r="AB5" s="86" t="s">
        <v>1</v>
      </c>
      <c r="AC5" s="86" t="s">
        <v>92</v>
      </c>
      <c r="AD5" s="86" t="s">
        <v>93</v>
      </c>
      <c r="AE5" s="86" t="s">
        <v>94</v>
      </c>
      <c r="AF5" s="86" t="s">
        <v>81</v>
      </c>
      <c r="AG5" s="86" t="s">
        <v>82</v>
      </c>
      <c r="AH5" s="86" t="s">
        <v>83</v>
      </c>
      <c r="AI5" s="86" t="s">
        <v>84</v>
      </c>
      <c r="AJ5" s="86" t="s">
        <v>85</v>
      </c>
      <c r="AK5" s="86" t="s">
        <v>86</v>
      </c>
      <c r="AL5" s="86" t="s">
        <v>87</v>
      </c>
      <c r="AM5" s="86" t="s">
        <v>88</v>
      </c>
      <c r="AN5" s="86" t="s">
        <v>89</v>
      </c>
      <c r="AO5" s="86" t="s">
        <v>81</v>
      </c>
      <c r="AP5" s="86" t="s">
        <v>82</v>
      </c>
      <c r="AQ5" s="86" t="s">
        <v>83</v>
      </c>
      <c r="AR5" s="86" t="s">
        <v>84</v>
      </c>
      <c r="AS5" s="86" t="s">
        <v>85</v>
      </c>
      <c r="AT5" s="86" t="s">
        <v>86</v>
      </c>
      <c r="AU5" s="86" t="s">
        <v>87</v>
      </c>
      <c r="AV5" s="86" t="s">
        <v>88</v>
      </c>
      <c r="AW5" s="86" t="s">
        <v>89</v>
      </c>
      <c r="AX5" s="86" t="s">
        <v>81</v>
      </c>
      <c r="AY5" s="86" t="s">
        <v>82</v>
      </c>
      <c r="AZ5" s="86" t="s">
        <v>83</v>
      </c>
      <c r="BA5" s="86" t="s">
        <v>84</v>
      </c>
      <c r="BB5" s="86" t="s">
        <v>85</v>
      </c>
      <c r="BC5" s="86" t="s">
        <v>86</v>
      </c>
      <c r="BD5" s="86" t="s">
        <v>87</v>
      </c>
      <c r="BE5" s="86" t="s">
        <v>88</v>
      </c>
      <c r="BF5" s="86" t="s">
        <v>89</v>
      </c>
    </row>
    <row r="6" spans="1:58" ht="5.0999999999999996" customHeight="1" x14ac:dyDescent="0.35"/>
    <row r="7" spans="1:58" ht="10.5" x14ac:dyDescent="0.4">
      <c r="B7" s="88" t="s">
        <v>95</v>
      </c>
      <c r="F7" s="81" t="s">
        <v>62</v>
      </c>
    </row>
    <row r="8" spans="1:58" ht="10.5" x14ac:dyDescent="0.4">
      <c r="C8" s="88" t="s">
        <v>203</v>
      </c>
      <c r="F8" s="81" t="s">
        <v>62</v>
      </c>
    </row>
    <row r="9" spans="1:58" ht="10.5" x14ac:dyDescent="0.4">
      <c r="D9" s="88" t="s">
        <v>204</v>
      </c>
      <c r="F9" s="81" t="s">
        <v>62</v>
      </c>
    </row>
    <row r="10" spans="1:58" x14ac:dyDescent="0.35">
      <c r="E10" s="84" t="s">
        <v>205</v>
      </c>
      <c r="F10" s="81" t="s">
        <v>62</v>
      </c>
      <c r="G10" s="82" t="s">
        <v>99</v>
      </c>
      <c r="H10" s="56">
        <v>0</v>
      </c>
      <c r="I10" s="56">
        <v>75</v>
      </c>
      <c r="J10" s="56">
        <v>75</v>
      </c>
      <c r="K10" s="56">
        <v>75</v>
      </c>
      <c r="L10" s="56">
        <v>75</v>
      </c>
      <c r="M10" s="56">
        <v>0</v>
      </c>
      <c r="N10" s="56">
        <v>0</v>
      </c>
      <c r="O10" s="56">
        <v>0</v>
      </c>
      <c r="P10" s="56">
        <v>300</v>
      </c>
      <c r="Q10" s="83" t="s">
        <v>206</v>
      </c>
      <c r="R10" s="83" t="s">
        <v>207</v>
      </c>
      <c r="S10" s="56">
        <v>0</v>
      </c>
      <c r="T10" s="56">
        <v>78957.924324324311</v>
      </c>
      <c r="U10" s="56">
        <v>82116.241297297296</v>
      </c>
      <c r="V10" s="56">
        <v>85400.890949189197</v>
      </c>
      <c r="W10" s="56">
        <v>88816.926587156762</v>
      </c>
      <c r="X10" s="56">
        <v>0</v>
      </c>
      <c r="Y10" s="56">
        <v>0</v>
      </c>
      <c r="Z10" s="56">
        <v>0</v>
      </c>
      <c r="AA10" s="56">
        <v>335291.98315796757</v>
      </c>
      <c r="AB10" s="82" t="s">
        <v>208</v>
      </c>
      <c r="AC10" s="82" t="s">
        <v>209</v>
      </c>
      <c r="AD10" s="82" t="s">
        <v>181</v>
      </c>
      <c r="AE10" s="82" t="s">
        <v>111</v>
      </c>
      <c r="AF10" s="56">
        <v>0</v>
      </c>
      <c r="AG10" s="56">
        <v>0</v>
      </c>
      <c r="AH10" s="56">
        <v>0</v>
      </c>
      <c r="AI10" s="56">
        <v>0</v>
      </c>
      <c r="AJ10" s="56">
        <v>0</v>
      </c>
      <c r="AK10" s="56">
        <v>0</v>
      </c>
      <c r="AL10" s="56">
        <v>0</v>
      </c>
      <c r="AM10" s="56">
        <v>0</v>
      </c>
      <c r="AN10" s="56">
        <v>0</v>
      </c>
      <c r="AO10" s="56">
        <v>0</v>
      </c>
      <c r="AP10" s="56">
        <v>0</v>
      </c>
      <c r="AQ10" s="56">
        <v>0</v>
      </c>
      <c r="AR10" s="56">
        <v>0</v>
      </c>
      <c r="AS10" s="56">
        <v>0</v>
      </c>
      <c r="AT10" s="56">
        <v>0</v>
      </c>
      <c r="AU10" s="56">
        <v>0</v>
      </c>
      <c r="AV10" s="56">
        <v>0</v>
      </c>
      <c r="AW10" s="56">
        <v>0</v>
      </c>
      <c r="AX10" s="56">
        <v>0</v>
      </c>
      <c r="AY10" s="56">
        <v>78957.924324324311</v>
      </c>
      <c r="AZ10" s="56">
        <v>82116.241297297296</v>
      </c>
      <c r="BA10" s="56">
        <v>85400.890949189197</v>
      </c>
      <c r="BB10" s="56">
        <v>88816.926587156762</v>
      </c>
      <c r="BC10" s="56">
        <v>0</v>
      </c>
      <c r="BD10" s="56">
        <v>0</v>
      </c>
      <c r="BE10" s="56">
        <v>0</v>
      </c>
      <c r="BF10" s="56">
        <v>335291.98315796757</v>
      </c>
    </row>
    <row r="11" spans="1:58" x14ac:dyDescent="0.35">
      <c r="E11" s="84" t="s">
        <v>210</v>
      </c>
      <c r="F11" s="81" t="s">
        <v>62</v>
      </c>
      <c r="G11" s="82" t="s">
        <v>99</v>
      </c>
      <c r="H11" s="56">
        <v>0</v>
      </c>
      <c r="I11" s="56">
        <v>72</v>
      </c>
      <c r="J11" s="56">
        <v>72</v>
      </c>
      <c r="K11" s="56">
        <v>72</v>
      </c>
      <c r="L11" s="56">
        <v>72</v>
      </c>
      <c r="M11" s="56">
        <v>72</v>
      </c>
      <c r="N11" s="56">
        <v>0</v>
      </c>
      <c r="O11" s="56">
        <v>0</v>
      </c>
      <c r="P11" s="56">
        <v>360</v>
      </c>
      <c r="Q11" s="83" t="s">
        <v>206</v>
      </c>
      <c r="R11" s="83" t="s">
        <v>207</v>
      </c>
      <c r="S11" s="56">
        <v>0</v>
      </c>
      <c r="T11" s="56">
        <v>75799.60735135134</v>
      </c>
      <c r="U11" s="56">
        <v>78831.591645405424</v>
      </c>
      <c r="V11" s="56">
        <v>81984.855311221632</v>
      </c>
      <c r="W11" s="56">
        <v>85264.2495236705</v>
      </c>
      <c r="X11" s="56">
        <v>88674.819504617335</v>
      </c>
      <c r="Y11" s="56">
        <v>0</v>
      </c>
      <c r="Z11" s="56">
        <v>0</v>
      </c>
      <c r="AA11" s="56">
        <v>410555.12333626626</v>
      </c>
      <c r="AB11" s="82" t="s">
        <v>208</v>
      </c>
      <c r="AC11" s="82" t="s">
        <v>209</v>
      </c>
      <c r="AD11" s="82" t="s">
        <v>181</v>
      </c>
      <c r="AE11" s="82" t="s">
        <v>111</v>
      </c>
      <c r="AF11" s="56">
        <v>0</v>
      </c>
      <c r="AG11" s="56">
        <v>0</v>
      </c>
      <c r="AH11" s="56">
        <v>0</v>
      </c>
      <c r="AI11" s="56">
        <v>0</v>
      </c>
      <c r="AJ11" s="56">
        <v>0</v>
      </c>
      <c r="AK11" s="56">
        <v>0</v>
      </c>
      <c r="AL11" s="56">
        <v>0</v>
      </c>
      <c r="AM11" s="56">
        <v>0</v>
      </c>
      <c r="AN11" s="56">
        <v>0</v>
      </c>
      <c r="AO11" s="56">
        <v>0</v>
      </c>
      <c r="AP11" s="56">
        <v>0</v>
      </c>
      <c r="AQ11" s="56">
        <v>0</v>
      </c>
      <c r="AR11" s="56">
        <v>0</v>
      </c>
      <c r="AS11" s="56">
        <v>0</v>
      </c>
      <c r="AT11" s="56">
        <v>0</v>
      </c>
      <c r="AU11" s="56">
        <v>0</v>
      </c>
      <c r="AV11" s="56">
        <v>0</v>
      </c>
      <c r="AW11" s="56">
        <v>0</v>
      </c>
      <c r="AX11" s="56">
        <v>0</v>
      </c>
      <c r="AY11" s="56">
        <v>75799.60735135134</v>
      </c>
      <c r="AZ11" s="56">
        <v>78831.591645405424</v>
      </c>
      <c r="BA11" s="56">
        <v>81984.855311221632</v>
      </c>
      <c r="BB11" s="56">
        <v>85264.2495236705</v>
      </c>
      <c r="BC11" s="56">
        <v>88674.819504617335</v>
      </c>
      <c r="BD11" s="56">
        <v>0</v>
      </c>
      <c r="BE11" s="56">
        <v>0</v>
      </c>
      <c r="BF11" s="56">
        <v>410555.12333626626</v>
      </c>
    </row>
    <row r="12" spans="1:58" x14ac:dyDescent="0.35">
      <c r="E12" s="84" t="s">
        <v>211</v>
      </c>
      <c r="F12" s="81" t="s">
        <v>62</v>
      </c>
      <c r="G12" s="82" t="s">
        <v>99</v>
      </c>
      <c r="H12" s="56">
        <v>0</v>
      </c>
      <c r="I12" s="56">
        <v>3</v>
      </c>
      <c r="J12" s="56">
        <v>2</v>
      </c>
      <c r="K12" s="56">
        <v>2</v>
      </c>
      <c r="L12" s="56">
        <v>2</v>
      </c>
      <c r="M12" s="56">
        <v>2</v>
      </c>
      <c r="N12" s="56">
        <v>1</v>
      </c>
      <c r="O12" s="56">
        <v>0</v>
      </c>
      <c r="P12" s="56">
        <v>12</v>
      </c>
      <c r="Q12" s="83" t="s">
        <v>212</v>
      </c>
      <c r="R12" s="83" t="s">
        <v>213</v>
      </c>
      <c r="S12" s="56">
        <v>0</v>
      </c>
      <c r="T12" s="56">
        <v>11054.109405405405</v>
      </c>
      <c r="U12" s="56">
        <v>7664.182521081083</v>
      </c>
      <c r="V12" s="56">
        <v>7970.7498219243253</v>
      </c>
      <c r="W12" s="56">
        <v>8289.5798148012982</v>
      </c>
      <c r="X12" s="56">
        <v>8621.163007393352</v>
      </c>
      <c r="Y12" s="56">
        <v>4483.004763844543</v>
      </c>
      <c r="Z12" s="56">
        <v>0</v>
      </c>
      <c r="AA12" s="56">
        <v>48082.789334450004</v>
      </c>
      <c r="AB12" s="82" t="s">
        <v>208</v>
      </c>
      <c r="AC12" s="82" t="s">
        <v>209</v>
      </c>
      <c r="AD12" s="82" t="s">
        <v>181</v>
      </c>
      <c r="AE12" s="82" t="s">
        <v>111</v>
      </c>
      <c r="AF12" s="56">
        <v>0</v>
      </c>
      <c r="AG12" s="56">
        <v>0</v>
      </c>
      <c r="AH12" s="56">
        <v>0</v>
      </c>
      <c r="AI12" s="56">
        <v>0</v>
      </c>
      <c r="AJ12" s="56">
        <v>0</v>
      </c>
      <c r="AK12" s="56">
        <v>0</v>
      </c>
      <c r="AL12" s="56">
        <v>0</v>
      </c>
      <c r="AM12" s="56">
        <v>0</v>
      </c>
      <c r="AN12" s="56">
        <v>0</v>
      </c>
      <c r="AO12" s="56">
        <v>0</v>
      </c>
      <c r="AP12" s="56">
        <v>0</v>
      </c>
      <c r="AQ12" s="56">
        <v>0</v>
      </c>
      <c r="AR12" s="56">
        <v>0</v>
      </c>
      <c r="AS12" s="56">
        <v>0</v>
      </c>
      <c r="AT12" s="56">
        <v>0</v>
      </c>
      <c r="AU12" s="56">
        <v>0</v>
      </c>
      <c r="AV12" s="56">
        <v>0</v>
      </c>
      <c r="AW12" s="56">
        <v>0</v>
      </c>
      <c r="AX12" s="56">
        <v>0</v>
      </c>
      <c r="AY12" s="56">
        <v>11054.109405405405</v>
      </c>
      <c r="AZ12" s="56">
        <v>7664.182521081083</v>
      </c>
      <c r="BA12" s="56">
        <v>7970.7498219243253</v>
      </c>
      <c r="BB12" s="56">
        <v>8289.5798148012982</v>
      </c>
      <c r="BC12" s="56">
        <v>8621.163007393352</v>
      </c>
      <c r="BD12" s="56">
        <v>4483.004763844543</v>
      </c>
      <c r="BE12" s="56">
        <v>0</v>
      </c>
      <c r="BF12" s="56">
        <v>48082.789334450004</v>
      </c>
    </row>
    <row r="13" spans="1:58" x14ac:dyDescent="0.35">
      <c r="E13" s="84" t="s">
        <v>214</v>
      </c>
      <c r="F13" s="81" t="s">
        <v>62</v>
      </c>
      <c r="G13" s="82" t="s">
        <v>99</v>
      </c>
      <c r="H13" s="56">
        <v>0</v>
      </c>
      <c r="I13" s="56">
        <v>9</v>
      </c>
      <c r="J13" s="56">
        <v>9</v>
      </c>
      <c r="K13" s="56">
        <v>9</v>
      </c>
      <c r="L13" s="56">
        <v>0</v>
      </c>
      <c r="M13" s="56">
        <v>0</v>
      </c>
      <c r="N13" s="56">
        <v>0</v>
      </c>
      <c r="O13" s="56">
        <v>0</v>
      </c>
      <c r="P13" s="56">
        <v>27</v>
      </c>
      <c r="Q13" s="83" t="s">
        <v>215</v>
      </c>
      <c r="R13" s="83" t="s">
        <v>216</v>
      </c>
      <c r="S13" s="56">
        <v>0</v>
      </c>
      <c r="T13" s="56">
        <v>39478.962162162155</v>
      </c>
      <c r="U13" s="56">
        <v>41058.120648648648</v>
      </c>
      <c r="V13" s="56">
        <v>42700.445474594599</v>
      </c>
      <c r="W13" s="56">
        <v>0</v>
      </c>
      <c r="X13" s="56">
        <v>0</v>
      </c>
      <c r="Y13" s="56">
        <v>0</v>
      </c>
      <c r="Z13" s="56">
        <v>0</v>
      </c>
      <c r="AA13" s="56">
        <v>123237.52828540539</v>
      </c>
      <c r="AB13" s="82" t="s">
        <v>208</v>
      </c>
      <c r="AC13" s="82" t="s">
        <v>209</v>
      </c>
      <c r="AD13" s="82" t="s">
        <v>181</v>
      </c>
      <c r="AE13" s="82" t="s">
        <v>111</v>
      </c>
      <c r="AF13" s="56">
        <v>0</v>
      </c>
      <c r="AG13" s="56">
        <v>0</v>
      </c>
      <c r="AH13" s="56">
        <v>0</v>
      </c>
      <c r="AI13" s="56">
        <v>0</v>
      </c>
      <c r="AJ13" s="56">
        <v>0</v>
      </c>
      <c r="AK13" s="56">
        <v>0</v>
      </c>
      <c r="AL13" s="56">
        <v>0</v>
      </c>
      <c r="AM13" s="56">
        <v>0</v>
      </c>
      <c r="AN13" s="56">
        <v>0</v>
      </c>
      <c r="AO13" s="56">
        <v>0</v>
      </c>
      <c r="AP13" s="56">
        <v>0</v>
      </c>
      <c r="AQ13" s="56">
        <v>0</v>
      </c>
      <c r="AR13" s="56">
        <v>0</v>
      </c>
      <c r="AS13" s="56">
        <v>0</v>
      </c>
      <c r="AT13" s="56">
        <v>0</v>
      </c>
      <c r="AU13" s="56">
        <v>0</v>
      </c>
      <c r="AV13" s="56">
        <v>0</v>
      </c>
      <c r="AW13" s="56">
        <v>0</v>
      </c>
      <c r="AX13" s="56">
        <v>0</v>
      </c>
      <c r="AY13" s="56">
        <v>39478.962162162155</v>
      </c>
      <c r="AZ13" s="56">
        <v>41058.120648648648</v>
      </c>
      <c r="BA13" s="56">
        <v>42700.445474594599</v>
      </c>
      <c r="BB13" s="56">
        <v>0</v>
      </c>
      <c r="BC13" s="56">
        <v>0</v>
      </c>
      <c r="BD13" s="56">
        <v>0</v>
      </c>
      <c r="BE13" s="56">
        <v>0</v>
      </c>
      <c r="BF13" s="56">
        <v>123237.52828540539</v>
      </c>
    </row>
    <row r="14" spans="1:58" x14ac:dyDescent="0.35">
      <c r="E14" s="84" t="s">
        <v>217</v>
      </c>
      <c r="F14" s="81" t="s">
        <v>62</v>
      </c>
      <c r="G14" s="82" t="s">
        <v>99</v>
      </c>
      <c r="H14" s="56">
        <v>0</v>
      </c>
      <c r="I14" s="56">
        <v>0</v>
      </c>
      <c r="J14" s="56">
        <v>0</v>
      </c>
      <c r="K14" s="56">
        <v>0</v>
      </c>
      <c r="L14" s="56">
        <v>1</v>
      </c>
      <c r="M14" s="56">
        <v>1</v>
      </c>
      <c r="N14" s="56">
        <v>1</v>
      </c>
      <c r="O14" s="56">
        <v>0</v>
      </c>
      <c r="P14" s="56">
        <v>3</v>
      </c>
      <c r="Q14" s="83" t="s">
        <v>218</v>
      </c>
      <c r="R14" s="83" t="s">
        <v>219</v>
      </c>
      <c r="S14" s="56">
        <v>0</v>
      </c>
      <c r="T14" s="56">
        <v>0</v>
      </c>
      <c r="U14" s="56">
        <v>0</v>
      </c>
      <c r="V14" s="56">
        <v>0</v>
      </c>
      <c r="W14" s="56">
        <v>23026.610596670274</v>
      </c>
      <c r="X14" s="56">
        <v>23947.675020537092</v>
      </c>
      <c r="Y14" s="56">
        <v>24905.582021358572</v>
      </c>
      <c r="Z14" s="56">
        <v>0</v>
      </c>
      <c r="AA14" s="56">
        <v>71879.867638565935</v>
      </c>
      <c r="AB14" s="82" t="s">
        <v>208</v>
      </c>
      <c r="AC14" s="82" t="s">
        <v>209</v>
      </c>
      <c r="AD14" s="82" t="s">
        <v>181</v>
      </c>
      <c r="AE14" s="82" t="s">
        <v>111</v>
      </c>
      <c r="AF14" s="56">
        <v>0</v>
      </c>
      <c r="AG14" s="56">
        <v>0</v>
      </c>
      <c r="AH14" s="56">
        <v>0</v>
      </c>
      <c r="AI14" s="56">
        <v>0</v>
      </c>
      <c r="AJ14" s="56">
        <v>0</v>
      </c>
      <c r="AK14" s="56">
        <v>0</v>
      </c>
      <c r="AL14" s="56">
        <v>0</v>
      </c>
      <c r="AM14" s="56">
        <v>0</v>
      </c>
      <c r="AN14" s="56">
        <v>0</v>
      </c>
      <c r="AO14" s="56">
        <v>0</v>
      </c>
      <c r="AP14" s="56">
        <v>0</v>
      </c>
      <c r="AQ14" s="56">
        <v>0</v>
      </c>
      <c r="AR14" s="56">
        <v>0</v>
      </c>
      <c r="AS14" s="56">
        <v>0</v>
      </c>
      <c r="AT14" s="56">
        <v>0</v>
      </c>
      <c r="AU14" s="56">
        <v>0</v>
      </c>
      <c r="AV14" s="56">
        <v>0</v>
      </c>
      <c r="AW14" s="56">
        <v>0</v>
      </c>
      <c r="AX14" s="56">
        <v>0</v>
      </c>
      <c r="AY14" s="56">
        <v>0</v>
      </c>
      <c r="AZ14" s="56">
        <v>0</v>
      </c>
      <c r="BA14" s="56">
        <v>0</v>
      </c>
      <c r="BB14" s="56">
        <v>23026.610596670274</v>
      </c>
      <c r="BC14" s="56">
        <v>23947.675020537092</v>
      </c>
      <c r="BD14" s="56">
        <v>24905.582021358572</v>
      </c>
      <c r="BE14" s="56">
        <v>0</v>
      </c>
      <c r="BF14" s="56">
        <v>71879.867638565935</v>
      </c>
    </row>
    <row r="15" spans="1:58" x14ac:dyDescent="0.35">
      <c r="E15" s="84" t="s">
        <v>220</v>
      </c>
      <c r="F15" s="81" t="s">
        <v>62</v>
      </c>
      <c r="G15" s="82" t="s">
        <v>221</v>
      </c>
      <c r="H15" s="89"/>
      <c r="I15" s="89"/>
      <c r="J15" s="89"/>
      <c r="K15" s="89"/>
      <c r="L15" s="89"/>
      <c r="M15" s="89"/>
      <c r="N15" s="89"/>
      <c r="O15" s="89"/>
      <c r="P15" s="89"/>
      <c r="Q15" s="83" t="s">
        <v>112</v>
      </c>
      <c r="R15" s="83" t="s">
        <v>112</v>
      </c>
      <c r="S15" s="57">
        <v>0</v>
      </c>
      <c r="T15" s="57">
        <v>18715.95243243243</v>
      </c>
      <c r="U15" s="57">
        <v>19464.590529729732</v>
      </c>
      <c r="V15" s="57">
        <v>20243.174150918923</v>
      </c>
      <c r="W15" s="57">
        <v>21052.90111695568</v>
      </c>
      <c r="X15" s="57">
        <v>21895.01716163391</v>
      </c>
      <c r="Y15" s="57">
        <v>22770.817848099265</v>
      </c>
      <c r="Z15" s="57">
        <v>0</v>
      </c>
      <c r="AA15" s="57">
        <v>124142.45323976994</v>
      </c>
      <c r="AB15" s="82" t="s">
        <v>208</v>
      </c>
      <c r="AC15" s="82" t="s">
        <v>209</v>
      </c>
      <c r="AD15" s="82" t="s">
        <v>181</v>
      </c>
      <c r="AE15" s="82" t="s">
        <v>111</v>
      </c>
      <c r="AF15" s="57">
        <v>0</v>
      </c>
      <c r="AG15" s="57">
        <v>0</v>
      </c>
      <c r="AH15" s="57">
        <v>0</v>
      </c>
      <c r="AI15" s="57">
        <v>0</v>
      </c>
      <c r="AJ15" s="57">
        <v>0</v>
      </c>
      <c r="AK15" s="57">
        <v>0</v>
      </c>
      <c r="AL15" s="57">
        <v>0</v>
      </c>
      <c r="AM15" s="57">
        <v>0</v>
      </c>
      <c r="AN15" s="57">
        <v>0</v>
      </c>
      <c r="AO15" s="57">
        <v>0</v>
      </c>
      <c r="AP15" s="57">
        <v>0</v>
      </c>
      <c r="AQ15" s="57">
        <v>0</v>
      </c>
      <c r="AR15" s="57">
        <v>0</v>
      </c>
      <c r="AS15" s="57">
        <v>0</v>
      </c>
      <c r="AT15" s="57">
        <v>0</v>
      </c>
      <c r="AU15" s="57">
        <v>0</v>
      </c>
      <c r="AV15" s="57">
        <v>0</v>
      </c>
      <c r="AW15" s="57">
        <v>0</v>
      </c>
      <c r="AX15" s="57">
        <v>0</v>
      </c>
      <c r="AY15" s="57">
        <v>18715.95243243243</v>
      </c>
      <c r="AZ15" s="57">
        <v>19464.590529729732</v>
      </c>
      <c r="BA15" s="57">
        <v>20243.174150918923</v>
      </c>
      <c r="BB15" s="57">
        <v>21052.90111695568</v>
      </c>
      <c r="BC15" s="57">
        <v>21895.01716163391</v>
      </c>
      <c r="BD15" s="57">
        <v>22770.817848099265</v>
      </c>
      <c r="BE15" s="57">
        <v>0</v>
      </c>
      <c r="BF15" s="57">
        <v>124142.45323976994</v>
      </c>
    </row>
    <row r="16" spans="1:58" ht="10.5" x14ac:dyDescent="0.4">
      <c r="D16" s="88" t="s">
        <v>45</v>
      </c>
      <c r="F16" s="81" t="s">
        <v>62</v>
      </c>
      <c r="G16" s="82" t="s">
        <v>112</v>
      </c>
      <c r="H16" s="89"/>
      <c r="I16" s="89"/>
      <c r="J16" s="89"/>
      <c r="K16" s="89"/>
      <c r="L16" s="89"/>
      <c r="M16" s="89"/>
      <c r="N16" s="89"/>
      <c r="O16" s="89"/>
      <c r="P16" s="89"/>
      <c r="Q16" s="83" t="s">
        <v>112</v>
      </c>
      <c r="R16" s="83" t="s">
        <v>112</v>
      </c>
      <c r="S16" s="56">
        <v>0</v>
      </c>
      <c r="T16" s="56">
        <v>224006.55567567563</v>
      </c>
      <c r="U16" s="56">
        <v>229134.72664216219</v>
      </c>
      <c r="V16" s="56">
        <v>238300.11570784866</v>
      </c>
      <c r="W16" s="56">
        <v>226450.26763925448</v>
      </c>
      <c r="X16" s="56">
        <v>143138.67469418168</v>
      </c>
      <c r="Y16" s="56">
        <v>52159.40463330238</v>
      </c>
      <c r="Z16" s="56">
        <v>0</v>
      </c>
      <c r="AA16" s="56">
        <v>1113189.7449924252</v>
      </c>
      <c r="AB16" s="82" t="s">
        <v>112</v>
      </c>
      <c r="AC16" s="82" t="s">
        <v>112</v>
      </c>
      <c r="AD16" s="82" t="s">
        <v>112</v>
      </c>
      <c r="AE16" s="82" t="s">
        <v>112</v>
      </c>
      <c r="AF16" s="56">
        <v>0</v>
      </c>
      <c r="AG16" s="56">
        <v>0</v>
      </c>
      <c r="AH16" s="56">
        <v>0</v>
      </c>
      <c r="AI16" s="56">
        <v>0</v>
      </c>
      <c r="AJ16" s="56">
        <v>0</v>
      </c>
      <c r="AK16" s="56">
        <v>0</v>
      </c>
      <c r="AL16" s="56">
        <v>0</v>
      </c>
      <c r="AM16" s="56">
        <v>0</v>
      </c>
      <c r="AN16" s="56">
        <v>0</v>
      </c>
      <c r="AO16" s="56">
        <v>0</v>
      </c>
      <c r="AP16" s="56">
        <v>0</v>
      </c>
      <c r="AQ16" s="56">
        <v>0</v>
      </c>
      <c r="AR16" s="56">
        <v>0</v>
      </c>
      <c r="AS16" s="56">
        <v>0</v>
      </c>
      <c r="AT16" s="56">
        <v>0</v>
      </c>
      <c r="AU16" s="56">
        <v>0</v>
      </c>
      <c r="AV16" s="56">
        <v>0</v>
      </c>
      <c r="AW16" s="56">
        <v>0</v>
      </c>
      <c r="AX16" s="56">
        <v>0</v>
      </c>
      <c r="AY16" s="56">
        <v>224006.55567567563</v>
      </c>
      <c r="AZ16" s="56">
        <v>229134.72664216219</v>
      </c>
      <c r="BA16" s="56">
        <v>238300.11570784866</v>
      </c>
      <c r="BB16" s="56">
        <v>226450.26763925448</v>
      </c>
      <c r="BC16" s="56">
        <v>143138.67469418168</v>
      </c>
      <c r="BD16" s="56">
        <v>52159.40463330238</v>
      </c>
      <c r="BE16" s="56">
        <v>0</v>
      </c>
      <c r="BF16" s="56">
        <v>1113189.7449924252</v>
      </c>
    </row>
    <row r="17" spans="3:58" ht="10.5" x14ac:dyDescent="0.4">
      <c r="D17" s="88" t="s">
        <v>222</v>
      </c>
      <c r="F17" s="81" t="s">
        <v>62</v>
      </c>
    </row>
    <row r="18" spans="3:58" x14ac:dyDescent="0.35">
      <c r="E18" s="84" t="s">
        <v>223</v>
      </c>
      <c r="F18" s="81" t="s">
        <v>62</v>
      </c>
      <c r="G18" s="82" t="s">
        <v>196</v>
      </c>
      <c r="H18" s="56">
        <v>0</v>
      </c>
      <c r="I18" s="56">
        <v>18</v>
      </c>
      <c r="J18" s="56">
        <v>18</v>
      </c>
      <c r="K18" s="56">
        <v>18</v>
      </c>
      <c r="L18" s="56">
        <v>0</v>
      </c>
      <c r="M18" s="56">
        <v>0</v>
      </c>
      <c r="N18" s="56">
        <v>0</v>
      </c>
      <c r="O18" s="56">
        <v>0</v>
      </c>
      <c r="P18" s="56">
        <v>54</v>
      </c>
      <c r="Q18" s="83" t="s">
        <v>215</v>
      </c>
      <c r="R18" s="83" t="s">
        <v>216</v>
      </c>
      <c r="S18" s="56">
        <v>0</v>
      </c>
      <c r="T18" s="56">
        <v>78957.924324324311</v>
      </c>
      <c r="U18" s="56">
        <v>82116.241297297296</v>
      </c>
      <c r="V18" s="56">
        <v>85400.890949189197</v>
      </c>
      <c r="W18" s="56">
        <v>0</v>
      </c>
      <c r="X18" s="56">
        <v>0</v>
      </c>
      <c r="Y18" s="56">
        <v>0</v>
      </c>
      <c r="Z18" s="56">
        <v>0</v>
      </c>
      <c r="AA18" s="56">
        <v>246475.05657081079</v>
      </c>
      <c r="AB18" s="82" t="s">
        <v>208</v>
      </c>
      <c r="AC18" s="82" t="s">
        <v>209</v>
      </c>
      <c r="AD18" s="82" t="s">
        <v>181</v>
      </c>
      <c r="AE18" s="82" t="s">
        <v>111</v>
      </c>
      <c r="AF18" s="56">
        <v>0</v>
      </c>
      <c r="AG18" s="56">
        <v>0</v>
      </c>
      <c r="AH18" s="56">
        <v>0</v>
      </c>
      <c r="AI18" s="56">
        <v>0</v>
      </c>
      <c r="AJ18" s="56">
        <v>0</v>
      </c>
      <c r="AK18" s="56">
        <v>0</v>
      </c>
      <c r="AL18" s="56">
        <v>0</v>
      </c>
      <c r="AM18" s="56">
        <v>0</v>
      </c>
      <c r="AN18" s="56">
        <v>0</v>
      </c>
      <c r="AO18" s="56">
        <v>0</v>
      </c>
      <c r="AP18" s="56">
        <v>0</v>
      </c>
      <c r="AQ18" s="56">
        <v>0</v>
      </c>
      <c r="AR18" s="56">
        <v>0</v>
      </c>
      <c r="AS18" s="56">
        <v>0</v>
      </c>
      <c r="AT18" s="56">
        <v>0</v>
      </c>
      <c r="AU18" s="56">
        <v>0</v>
      </c>
      <c r="AV18" s="56">
        <v>0</v>
      </c>
      <c r="AW18" s="56">
        <v>0</v>
      </c>
      <c r="AX18" s="56">
        <v>0</v>
      </c>
      <c r="AY18" s="56">
        <v>78957.924324324311</v>
      </c>
      <c r="AZ18" s="56">
        <v>82116.241297297296</v>
      </c>
      <c r="BA18" s="56">
        <v>85400.890949189197</v>
      </c>
      <c r="BB18" s="56">
        <v>0</v>
      </c>
      <c r="BC18" s="56">
        <v>0</v>
      </c>
      <c r="BD18" s="56">
        <v>0</v>
      </c>
      <c r="BE18" s="56">
        <v>0</v>
      </c>
      <c r="BF18" s="56">
        <v>246475.05657081079</v>
      </c>
    </row>
    <row r="19" spans="3:58" x14ac:dyDescent="0.35">
      <c r="E19" s="84" t="s">
        <v>224</v>
      </c>
      <c r="F19" s="81" t="s">
        <v>62</v>
      </c>
      <c r="G19" s="82" t="s">
        <v>196</v>
      </c>
      <c r="H19" s="56">
        <v>0</v>
      </c>
      <c r="I19" s="56">
        <v>0</v>
      </c>
      <c r="J19" s="56">
        <v>3</v>
      </c>
      <c r="K19" s="56">
        <v>3</v>
      </c>
      <c r="L19" s="56">
        <v>3</v>
      </c>
      <c r="M19" s="56">
        <v>0</v>
      </c>
      <c r="N19" s="56">
        <v>0</v>
      </c>
      <c r="O19" s="56">
        <v>0</v>
      </c>
      <c r="P19" s="56">
        <v>9</v>
      </c>
      <c r="Q19" s="83" t="s">
        <v>225</v>
      </c>
      <c r="R19" s="83" t="s">
        <v>226</v>
      </c>
      <c r="S19" s="56">
        <v>0</v>
      </c>
      <c r="T19" s="56">
        <v>0</v>
      </c>
      <c r="U19" s="56">
        <v>22810.067027027031</v>
      </c>
      <c r="V19" s="56">
        <v>23722.46970810811</v>
      </c>
      <c r="W19" s="56">
        <v>24671.368496432438</v>
      </c>
      <c r="X19" s="56">
        <v>0</v>
      </c>
      <c r="Y19" s="56">
        <v>0</v>
      </c>
      <c r="Z19" s="56">
        <v>0</v>
      </c>
      <c r="AA19" s="56">
        <v>71203.90523156758</v>
      </c>
      <c r="AB19" s="82" t="s">
        <v>208</v>
      </c>
      <c r="AC19" s="82" t="s">
        <v>209</v>
      </c>
      <c r="AD19" s="82" t="s">
        <v>181</v>
      </c>
      <c r="AE19" s="82" t="s">
        <v>111</v>
      </c>
      <c r="AF19" s="56">
        <v>0</v>
      </c>
      <c r="AG19" s="56">
        <v>0</v>
      </c>
      <c r="AH19" s="56">
        <v>0</v>
      </c>
      <c r="AI19" s="56">
        <v>0</v>
      </c>
      <c r="AJ19" s="56">
        <v>0</v>
      </c>
      <c r="AK19" s="56">
        <v>0</v>
      </c>
      <c r="AL19" s="56">
        <v>0</v>
      </c>
      <c r="AM19" s="56">
        <v>0</v>
      </c>
      <c r="AN19" s="56">
        <v>0</v>
      </c>
      <c r="AO19" s="56">
        <v>0</v>
      </c>
      <c r="AP19" s="56">
        <v>0</v>
      </c>
      <c r="AQ19" s="56">
        <v>0</v>
      </c>
      <c r="AR19" s="56">
        <v>0</v>
      </c>
      <c r="AS19" s="56">
        <v>0</v>
      </c>
      <c r="AT19" s="56">
        <v>0</v>
      </c>
      <c r="AU19" s="56">
        <v>0</v>
      </c>
      <c r="AV19" s="56">
        <v>0</v>
      </c>
      <c r="AW19" s="56">
        <v>0</v>
      </c>
      <c r="AX19" s="56">
        <v>0</v>
      </c>
      <c r="AY19" s="56">
        <v>0</v>
      </c>
      <c r="AZ19" s="56">
        <v>22810.067027027031</v>
      </c>
      <c r="BA19" s="56">
        <v>23722.46970810811</v>
      </c>
      <c r="BB19" s="56">
        <v>24671.368496432438</v>
      </c>
      <c r="BC19" s="56">
        <v>0</v>
      </c>
      <c r="BD19" s="56">
        <v>0</v>
      </c>
      <c r="BE19" s="56">
        <v>0</v>
      </c>
      <c r="BF19" s="56">
        <v>71203.90523156758</v>
      </c>
    </row>
    <row r="20" spans="3:58" x14ac:dyDescent="0.35">
      <c r="E20" s="84" t="s">
        <v>227</v>
      </c>
      <c r="F20" s="81" t="s">
        <v>62</v>
      </c>
      <c r="G20" s="82" t="s">
        <v>196</v>
      </c>
      <c r="H20" s="56">
        <v>0</v>
      </c>
      <c r="I20" s="56">
        <v>0</v>
      </c>
      <c r="J20" s="56">
        <v>12</v>
      </c>
      <c r="K20" s="56">
        <v>12</v>
      </c>
      <c r="L20" s="56">
        <v>12</v>
      </c>
      <c r="M20" s="56">
        <v>0</v>
      </c>
      <c r="N20" s="56">
        <v>0</v>
      </c>
      <c r="O20" s="56">
        <v>0</v>
      </c>
      <c r="P20" s="56">
        <v>36</v>
      </c>
      <c r="Q20" s="83" t="s">
        <v>197</v>
      </c>
      <c r="R20" s="83" t="s">
        <v>198</v>
      </c>
      <c r="S20" s="56">
        <v>0</v>
      </c>
      <c r="T20" s="56">
        <v>0</v>
      </c>
      <c r="U20" s="56">
        <v>36496.107243243248</v>
      </c>
      <c r="V20" s="56">
        <v>37955.951532972977</v>
      </c>
      <c r="W20" s="56">
        <v>39474.1895942919</v>
      </c>
      <c r="X20" s="56">
        <v>0</v>
      </c>
      <c r="Y20" s="56">
        <v>0</v>
      </c>
      <c r="Z20" s="56">
        <v>0</v>
      </c>
      <c r="AA20" s="56">
        <v>113926.24837050814</v>
      </c>
      <c r="AB20" s="82" t="s">
        <v>208</v>
      </c>
      <c r="AC20" s="82" t="s">
        <v>209</v>
      </c>
      <c r="AD20" s="82" t="s">
        <v>181</v>
      </c>
      <c r="AE20" s="82" t="s">
        <v>111</v>
      </c>
      <c r="AF20" s="56">
        <v>0</v>
      </c>
      <c r="AG20" s="56">
        <v>0</v>
      </c>
      <c r="AH20" s="56">
        <v>0</v>
      </c>
      <c r="AI20" s="56">
        <v>0</v>
      </c>
      <c r="AJ20" s="56">
        <v>0</v>
      </c>
      <c r="AK20" s="56">
        <v>0</v>
      </c>
      <c r="AL20" s="56">
        <v>0</v>
      </c>
      <c r="AM20" s="56">
        <v>0</v>
      </c>
      <c r="AN20" s="56">
        <v>0</v>
      </c>
      <c r="AO20" s="56">
        <v>0</v>
      </c>
      <c r="AP20" s="56">
        <v>0</v>
      </c>
      <c r="AQ20" s="56">
        <v>0</v>
      </c>
      <c r="AR20" s="56">
        <v>0</v>
      </c>
      <c r="AS20" s="56">
        <v>0</v>
      </c>
      <c r="AT20" s="56">
        <v>0</v>
      </c>
      <c r="AU20" s="56">
        <v>0</v>
      </c>
      <c r="AV20" s="56">
        <v>0</v>
      </c>
      <c r="AW20" s="56">
        <v>0</v>
      </c>
      <c r="AX20" s="56">
        <v>0</v>
      </c>
      <c r="AY20" s="56">
        <v>0</v>
      </c>
      <c r="AZ20" s="56">
        <v>36496.107243243248</v>
      </c>
      <c r="BA20" s="56">
        <v>37955.951532972977</v>
      </c>
      <c r="BB20" s="56">
        <v>39474.1895942919</v>
      </c>
      <c r="BC20" s="56">
        <v>0</v>
      </c>
      <c r="BD20" s="56">
        <v>0</v>
      </c>
      <c r="BE20" s="56">
        <v>0</v>
      </c>
      <c r="BF20" s="56">
        <v>113926.24837050814</v>
      </c>
    </row>
    <row r="21" spans="3:58" x14ac:dyDescent="0.35">
      <c r="E21" s="84" t="s">
        <v>228</v>
      </c>
      <c r="F21" s="81" t="s">
        <v>62</v>
      </c>
      <c r="G21" s="82" t="s">
        <v>196</v>
      </c>
      <c r="H21" s="56">
        <v>0</v>
      </c>
      <c r="I21" s="56">
        <v>48</v>
      </c>
      <c r="J21" s="56">
        <v>48</v>
      </c>
      <c r="K21" s="56">
        <v>48</v>
      </c>
      <c r="L21" s="56">
        <v>48</v>
      </c>
      <c r="M21" s="56">
        <v>51</v>
      </c>
      <c r="N21" s="56">
        <v>0</v>
      </c>
      <c r="O21" s="56">
        <v>0</v>
      </c>
      <c r="P21" s="56">
        <v>243</v>
      </c>
      <c r="Q21" s="83" t="s">
        <v>229</v>
      </c>
      <c r="R21" s="83" t="s">
        <v>230</v>
      </c>
      <c r="S21" s="56">
        <v>0</v>
      </c>
      <c r="T21" s="56">
        <v>207747.07199999999</v>
      </c>
      <c r="U21" s="56">
        <v>216056.95488000003</v>
      </c>
      <c r="V21" s="56">
        <v>224699.2330752</v>
      </c>
      <c r="W21" s="56">
        <v>233687.20239820803</v>
      </c>
      <c r="X21" s="56">
        <v>258224.35865001995</v>
      </c>
      <c r="Y21" s="56">
        <v>0</v>
      </c>
      <c r="Z21" s="56">
        <v>0</v>
      </c>
      <c r="AA21" s="56">
        <v>1140414.821003428</v>
      </c>
      <c r="AB21" s="82" t="s">
        <v>208</v>
      </c>
      <c r="AC21" s="82" t="s">
        <v>209</v>
      </c>
      <c r="AD21" s="82" t="s">
        <v>181</v>
      </c>
      <c r="AE21" s="82" t="s">
        <v>111</v>
      </c>
      <c r="AF21" s="56">
        <v>0</v>
      </c>
      <c r="AG21" s="56">
        <v>0</v>
      </c>
      <c r="AH21" s="56">
        <v>0</v>
      </c>
      <c r="AI21" s="56">
        <v>0</v>
      </c>
      <c r="AJ21" s="56">
        <v>0</v>
      </c>
      <c r="AK21" s="56">
        <v>0</v>
      </c>
      <c r="AL21" s="56">
        <v>0</v>
      </c>
      <c r="AM21" s="56">
        <v>0</v>
      </c>
      <c r="AN21" s="56">
        <v>0</v>
      </c>
      <c r="AO21" s="56">
        <v>0</v>
      </c>
      <c r="AP21" s="56">
        <v>0</v>
      </c>
      <c r="AQ21" s="56">
        <v>0</v>
      </c>
      <c r="AR21" s="56">
        <v>0</v>
      </c>
      <c r="AS21" s="56">
        <v>0</v>
      </c>
      <c r="AT21" s="56">
        <v>0</v>
      </c>
      <c r="AU21" s="56">
        <v>0</v>
      </c>
      <c r="AV21" s="56">
        <v>0</v>
      </c>
      <c r="AW21" s="56">
        <v>0</v>
      </c>
      <c r="AX21" s="56">
        <v>0</v>
      </c>
      <c r="AY21" s="56">
        <v>207747.07199999999</v>
      </c>
      <c r="AZ21" s="56">
        <v>216056.95488000003</v>
      </c>
      <c r="BA21" s="56">
        <v>224699.2330752</v>
      </c>
      <c r="BB21" s="56">
        <v>233687.20239820803</v>
      </c>
      <c r="BC21" s="56">
        <v>258224.35865001995</v>
      </c>
      <c r="BD21" s="56">
        <v>0</v>
      </c>
      <c r="BE21" s="56">
        <v>0</v>
      </c>
      <c r="BF21" s="56">
        <v>1140414.821003428</v>
      </c>
    </row>
    <row r="22" spans="3:58" x14ac:dyDescent="0.35">
      <c r="E22" s="84" t="s">
        <v>231</v>
      </c>
      <c r="F22" s="81" t="s">
        <v>62</v>
      </c>
      <c r="G22" s="82" t="s">
        <v>232</v>
      </c>
      <c r="H22" s="56">
        <v>0</v>
      </c>
      <c r="I22" s="56">
        <v>0</v>
      </c>
      <c r="J22" s="56">
        <v>198</v>
      </c>
      <c r="K22" s="56">
        <v>198</v>
      </c>
      <c r="L22" s="56">
        <v>198</v>
      </c>
      <c r="M22" s="56">
        <v>0</v>
      </c>
      <c r="N22" s="56">
        <v>0</v>
      </c>
      <c r="O22" s="56">
        <v>0</v>
      </c>
      <c r="P22" s="56">
        <v>594</v>
      </c>
      <c r="Q22" s="83" t="s">
        <v>233</v>
      </c>
      <c r="R22" s="83" t="s">
        <v>234</v>
      </c>
      <c r="S22" s="56">
        <v>0</v>
      </c>
      <c r="T22" s="56">
        <v>0</v>
      </c>
      <c r="U22" s="56">
        <v>321081.08108108107</v>
      </c>
      <c r="V22" s="56">
        <v>321081.08108108107</v>
      </c>
      <c r="W22" s="56">
        <v>321081.08108108107</v>
      </c>
      <c r="X22" s="56">
        <v>0</v>
      </c>
      <c r="Y22" s="56">
        <v>0</v>
      </c>
      <c r="Z22" s="56">
        <v>0</v>
      </c>
      <c r="AA22" s="56">
        <v>963243.2432432432</v>
      </c>
      <c r="AB22" s="82" t="s">
        <v>208</v>
      </c>
      <c r="AC22" s="82" t="s">
        <v>209</v>
      </c>
      <c r="AD22" s="82" t="s">
        <v>181</v>
      </c>
      <c r="AE22" s="82" t="s">
        <v>111</v>
      </c>
      <c r="AF22" s="56">
        <v>0</v>
      </c>
      <c r="AG22" s="56">
        <v>0</v>
      </c>
      <c r="AH22" s="56">
        <v>0</v>
      </c>
      <c r="AI22" s="56">
        <v>0</v>
      </c>
      <c r="AJ22" s="56">
        <v>0</v>
      </c>
      <c r="AK22" s="56">
        <v>0</v>
      </c>
      <c r="AL22" s="56">
        <v>0</v>
      </c>
      <c r="AM22" s="56">
        <v>0</v>
      </c>
      <c r="AN22" s="56">
        <v>0</v>
      </c>
      <c r="AO22" s="56">
        <v>0</v>
      </c>
      <c r="AP22" s="56">
        <v>0</v>
      </c>
      <c r="AQ22" s="56">
        <v>0</v>
      </c>
      <c r="AR22" s="56">
        <v>0</v>
      </c>
      <c r="AS22" s="56">
        <v>0</v>
      </c>
      <c r="AT22" s="56">
        <v>0</v>
      </c>
      <c r="AU22" s="56">
        <v>0</v>
      </c>
      <c r="AV22" s="56">
        <v>0</v>
      </c>
      <c r="AW22" s="56">
        <v>0</v>
      </c>
      <c r="AX22" s="56">
        <v>0</v>
      </c>
      <c r="AY22" s="56">
        <v>0</v>
      </c>
      <c r="AZ22" s="56">
        <v>321081.08108108107</v>
      </c>
      <c r="BA22" s="56">
        <v>321081.08108108107</v>
      </c>
      <c r="BB22" s="56">
        <v>321081.08108108107</v>
      </c>
      <c r="BC22" s="56">
        <v>0</v>
      </c>
      <c r="BD22" s="56">
        <v>0</v>
      </c>
      <c r="BE22" s="56">
        <v>0</v>
      </c>
      <c r="BF22" s="56">
        <v>963243.2432432432</v>
      </c>
    </row>
    <row r="23" spans="3:58" x14ac:dyDescent="0.35">
      <c r="E23" s="84" t="s">
        <v>235</v>
      </c>
      <c r="F23" s="81" t="s">
        <v>62</v>
      </c>
      <c r="G23" s="82" t="s">
        <v>232</v>
      </c>
      <c r="H23" s="56">
        <v>414</v>
      </c>
      <c r="I23" s="56">
        <v>0</v>
      </c>
      <c r="J23" s="56">
        <v>0</v>
      </c>
      <c r="K23" s="56">
        <v>0</v>
      </c>
      <c r="L23" s="56">
        <v>0</v>
      </c>
      <c r="M23" s="56">
        <v>0</v>
      </c>
      <c r="N23" s="56">
        <v>0</v>
      </c>
      <c r="O23" s="56">
        <v>0</v>
      </c>
      <c r="P23" s="56">
        <v>414</v>
      </c>
      <c r="Q23" s="83" t="s">
        <v>236</v>
      </c>
      <c r="R23" s="83" t="s">
        <v>237</v>
      </c>
      <c r="S23" s="56">
        <v>139694.78918918918</v>
      </c>
      <c r="T23" s="56">
        <v>0</v>
      </c>
      <c r="U23" s="56">
        <v>0</v>
      </c>
      <c r="V23" s="56">
        <v>0</v>
      </c>
      <c r="W23" s="56">
        <v>0</v>
      </c>
      <c r="X23" s="56">
        <v>0</v>
      </c>
      <c r="Y23" s="56">
        <v>0</v>
      </c>
      <c r="Z23" s="56">
        <v>0</v>
      </c>
      <c r="AA23" s="56">
        <v>139694.78918918918</v>
      </c>
      <c r="AB23" s="82" t="s">
        <v>208</v>
      </c>
      <c r="AC23" s="82" t="s">
        <v>209</v>
      </c>
      <c r="AD23" s="82" t="s">
        <v>181</v>
      </c>
      <c r="AE23" s="82" t="s">
        <v>111</v>
      </c>
      <c r="AF23" s="56">
        <v>0</v>
      </c>
      <c r="AG23" s="56">
        <v>0</v>
      </c>
      <c r="AH23" s="56">
        <v>0</v>
      </c>
      <c r="AI23" s="56">
        <v>0</v>
      </c>
      <c r="AJ23" s="56">
        <v>0</v>
      </c>
      <c r="AK23" s="56">
        <v>0</v>
      </c>
      <c r="AL23" s="56">
        <v>0</v>
      </c>
      <c r="AM23" s="56">
        <v>0</v>
      </c>
      <c r="AN23" s="56">
        <v>0</v>
      </c>
      <c r="AO23" s="56">
        <v>0</v>
      </c>
      <c r="AP23" s="56">
        <v>0</v>
      </c>
      <c r="AQ23" s="56">
        <v>0</v>
      </c>
      <c r="AR23" s="56">
        <v>0</v>
      </c>
      <c r="AS23" s="56">
        <v>0</v>
      </c>
      <c r="AT23" s="56">
        <v>0</v>
      </c>
      <c r="AU23" s="56">
        <v>0</v>
      </c>
      <c r="AV23" s="56">
        <v>0</v>
      </c>
      <c r="AW23" s="56">
        <v>0</v>
      </c>
      <c r="AX23" s="56">
        <v>139694.78918918918</v>
      </c>
      <c r="AY23" s="56">
        <v>0</v>
      </c>
      <c r="AZ23" s="56">
        <v>0</v>
      </c>
      <c r="BA23" s="56">
        <v>0</v>
      </c>
      <c r="BB23" s="56">
        <v>0</v>
      </c>
      <c r="BC23" s="56">
        <v>0</v>
      </c>
      <c r="BD23" s="56">
        <v>0</v>
      </c>
      <c r="BE23" s="56">
        <v>0</v>
      </c>
      <c r="BF23" s="56">
        <v>139694.78918918918</v>
      </c>
    </row>
    <row r="24" spans="3:58" x14ac:dyDescent="0.35">
      <c r="E24" s="84" t="s">
        <v>238</v>
      </c>
      <c r="F24" s="81" t="s">
        <v>62</v>
      </c>
      <c r="G24" s="82" t="s">
        <v>99</v>
      </c>
      <c r="H24" s="56">
        <v>6</v>
      </c>
      <c r="I24" s="56">
        <v>0</v>
      </c>
      <c r="J24" s="56">
        <v>0</v>
      </c>
      <c r="K24" s="56">
        <v>0</v>
      </c>
      <c r="L24" s="56">
        <v>0</v>
      </c>
      <c r="M24" s="56">
        <v>0</v>
      </c>
      <c r="N24" s="56">
        <v>0</v>
      </c>
      <c r="O24" s="56">
        <v>0</v>
      </c>
      <c r="P24" s="56">
        <v>6</v>
      </c>
      <c r="Q24" s="83" t="s">
        <v>239</v>
      </c>
      <c r="R24" s="83" t="s">
        <v>240</v>
      </c>
      <c r="S24" s="56">
        <v>5904.9729729729734</v>
      </c>
      <c r="T24" s="56">
        <v>0</v>
      </c>
      <c r="U24" s="56">
        <v>0</v>
      </c>
      <c r="V24" s="56">
        <v>0</v>
      </c>
      <c r="W24" s="56">
        <v>0</v>
      </c>
      <c r="X24" s="56">
        <v>0</v>
      </c>
      <c r="Y24" s="56">
        <v>0</v>
      </c>
      <c r="Z24" s="56">
        <v>0</v>
      </c>
      <c r="AA24" s="56">
        <v>5904.9729729729734</v>
      </c>
      <c r="AB24" s="82" t="s">
        <v>208</v>
      </c>
      <c r="AC24" s="82" t="s">
        <v>209</v>
      </c>
      <c r="AD24" s="82" t="s">
        <v>181</v>
      </c>
      <c r="AE24" s="82" t="s">
        <v>111</v>
      </c>
      <c r="AF24" s="56">
        <v>0</v>
      </c>
      <c r="AG24" s="56">
        <v>0</v>
      </c>
      <c r="AH24" s="56">
        <v>0</v>
      </c>
      <c r="AI24" s="56">
        <v>0</v>
      </c>
      <c r="AJ24" s="56">
        <v>0</v>
      </c>
      <c r="AK24" s="56">
        <v>0</v>
      </c>
      <c r="AL24" s="56">
        <v>0</v>
      </c>
      <c r="AM24" s="56">
        <v>0</v>
      </c>
      <c r="AN24" s="56">
        <v>0</v>
      </c>
      <c r="AO24" s="56">
        <v>0</v>
      </c>
      <c r="AP24" s="56">
        <v>0</v>
      </c>
      <c r="AQ24" s="56">
        <v>0</v>
      </c>
      <c r="AR24" s="56">
        <v>0</v>
      </c>
      <c r="AS24" s="56">
        <v>0</v>
      </c>
      <c r="AT24" s="56">
        <v>0</v>
      </c>
      <c r="AU24" s="56">
        <v>0</v>
      </c>
      <c r="AV24" s="56">
        <v>0</v>
      </c>
      <c r="AW24" s="56">
        <v>0</v>
      </c>
      <c r="AX24" s="56">
        <v>5904.9729729729734</v>
      </c>
      <c r="AY24" s="56">
        <v>0</v>
      </c>
      <c r="AZ24" s="56">
        <v>0</v>
      </c>
      <c r="BA24" s="56">
        <v>0</v>
      </c>
      <c r="BB24" s="56">
        <v>0</v>
      </c>
      <c r="BC24" s="56">
        <v>0</v>
      </c>
      <c r="BD24" s="56">
        <v>0</v>
      </c>
      <c r="BE24" s="56">
        <v>0</v>
      </c>
      <c r="BF24" s="56">
        <v>5904.9729729729734</v>
      </c>
    </row>
    <row r="25" spans="3:58" x14ac:dyDescent="0.35">
      <c r="E25" s="84" t="s">
        <v>241</v>
      </c>
      <c r="F25" s="81" t="s">
        <v>62</v>
      </c>
      <c r="G25" s="82" t="s">
        <v>99</v>
      </c>
      <c r="H25" s="56">
        <v>0</v>
      </c>
      <c r="I25" s="56">
        <v>0</v>
      </c>
      <c r="J25" s="56">
        <v>0</v>
      </c>
      <c r="K25" s="56">
        <v>8</v>
      </c>
      <c r="L25" s="56">
        <v>8</v>
      </c>
      <c r="M25" s="56">
        <v>8</v>
      </c>
      <c r="N25" s="56">
        <v>0</v>
      </c>
      <c r="O25" s="56">
        <v>0</v>
      </c>
      <c r="P25" s="56">
        <v>24</v>
      </c>
      <c r="Q25" s="83" t="s">
        <v>242</v>
      </c>
      <c r="R25" s="83" t="s">
        <v>243</v>
      </c>
      <c r="S25" s="56">
        <v>0</v>
      </c>
      <c r="T25" s="56">
        <v>0</v>
      </c>
      <c r="U25" s="56">
        <v>0</v>
      </c>
      <c r="V25" s="56">
        <v>113867.85459891894</v>
      </c>
      <c r="W25" s="56">
        <v>118422.56878287572</v>
      </c>
      <c r="X25" s="56">
        <v>123159.47153419076</v>
      </c>
      <c r="Y25" s="56">
        <v>0</v>
      </c>
      <c r="Z25" s="56">
        <v>0</v>
      </c>
      <c r="AA25" s="56">
        <v>355449.89491598541</v>
      </c>
      <c r="AB25" s="82" t="s">
        <v>208</v>
      </c>
      <c r="AC25" s="82" t="s">
        <v>209</v>
      </c>
      <c r="AD25" s="82" t="s">
        <v>181</v>
      </c>
      <c r="AE25" s="82" t="s">
        <v>111</v>
      </c>
      <c r="AF25" s="56">
        <v>0</v>
      </c>
      <c r="AG25" s="56">
        <v>0</v>
      </c>
      <c r="AH25" s="56">
        <v>0</v>
      </c>
      <c r="AI25" s="56">
        <v>0</v>
      </c>
      <c r="AJ25" s="56">
        <v>0</v>
      </c>
      <c r="AK25" s="56">
        <v>0</v>
      </c>
      <c r="AL25" s="56">
        <v>0</v>
      </c>
      <c r="AM25" s="56">
        <v>0</v>
      </c>
      <c r="AN25" s="56">
        <v>0</v>
      </c>
      <c r="AO25" s="56">
        <v>0</v>
      </c>
      <c r="AP25" s="56">
        <v>0</v>
      </c>
      <c r="AQ25" s="56">
        <v>0</v>
      </c>
      <c r="AR25" s="56">
        <v>0</v>
      </c>
      <c r="AS25" s="56">
        <v>0</v>
      </c>
      <c r="AT25" s="56">
        <v>0</v>
      </c>
      <c r="AU25" s="56">
        <v>0</v>
      </c>
      <c r="AV25" s="56">
        <v>0</v>
      </c>
      <c r="AW25" s="56">
        <v>0</v>
      </c>
      <c r="AX25" s="56">
        <v>0</v>
      </c>
      <c r="AY25" s="56">
        <v>0</v>
      </c>
      <c r="AZ25" s="56">
        <v>0</v>
      </c>
      <c r="BA25" s="56">
        <v>113867.85459891894</v>
      </c>
      <c r="BB25" s="56">
        <v>118422.56878287572</v>
      </c>
      <c r="BC25" s="56">
        <v>123159.47153419076</v>
      </c>
      <c r="BD25" s="56">
        <v>0</v>
      </c>
      <c r="BE25" s="56">
        <v>0</v>
      </c>
      <c r="BF25" s="56">
        <v>355449.89491598541</v>
      </c>
    </row>
    <row r="26" spans="3:58" x14ac:dyDescent="0.35">
      <c r="E26" s="84" t="s">
        <v>244</v>
      </c>
      <c r="F26" s="81" t="s">
        <v>62</v>
      </c>
      <c r="G26" s="82" t="s">
        <v>99</v>
      </c>
      <c r="H26" s="56">
        <v>0</v>
      </c>
      <c r="I26" s="56">
        <v>0</v>
      </c>
      <c r="J26" s="56">
        <v>10</v>
      </c>
      <c r="K26" s="56">
        <v>10</v>
      </c>
      <c r="L26" s="56">
        <v>10</v>
      </c>
      <c r="M26" s="56">
        <v>0</v>
      </c>
      <c r="N26" s="56">
        <v>0</v>
      </c>
      <c r="O26" s="56">
        <v>0</v>
      </c>
      <c r="P26" s="56">
        <v>30</v>
      </c>
      <c r="Q26" s="83" t="s">
        <v>245</v>
      </c>
      <c r="R26" s="83" t="s">
        <v>246</v>
      </c>
      <c r="S26" s="56">
        <v>0</v>
      </c>
      <c r="T26" s="56">
        <v>0</v>
      </c>
      <c r="U26" s="56">
        <v>107359.38214054056</v>
      </c>
      <c r="V26" s="56">
        <v>111653.75742616218</v>
      </c>
      <c r="W26" s="56">
        <v>116119.90772320867</v>
      </c>
      <c r="X26" s="56">
        <v>0</v>
      </c>
      <c r="Y26" s="56">
        <v>0</v>
      </c>
      <c r="Z26" s="56">
        <v>0</v>
      </c>
      <c r="AA26" s="56">
        <v>335133.04728991142</v>
      </c>
      <c r="AB26" s="82" t="s">
        <v>208</v>
      </c>
      <c r="AC26" s="82" t="s">
        <v>209</v>
      </c>
      <c r="AD26" s="82" t="s">
        <v>181</v>
      </c>
      <c r="AE26" s="82" t="s">
        <v>111</v>
      </c>
      <c r="AF26" s="56">
        <v>0</v>
      </c>
      <c r="AG26" s="56">
        <v>0</v>
      </c>
      <c r="AH26" s="56">
        <v>0</v>
      </c>
      <c r="AI26" s="56">
        <v>0</v>
      </c>
      <c r="AJ26" s="56">
        <v>0</v>
      </c>
      <c r="AK26" s="56">
        <v>0</v>
      </c>
      <c r="AL26" s="56">
        <v>0</v>
      </c>
      <c r="AM26" s="56">
        <v>0</v>
      </c>
      <c r="AN26" s="56">
        <v>0</v>
      </c>
      <c r="AO26" s="56">
        <v>0</v>
      </c>
      <c r="AP26" s="56">
        <v>0</v>
      </c>
      <c r="AQ26" s="56">
        <v>0</v>
      </c>
      <c r="AR26" s="56">
        <v>0</v>
      </c>
      <c r="AS26" s="56">
        <v>0</v>
      </c>
      <c r="AT26" s="56">
        <v>0</v>
      </c>
      <c r="AU26" s="56">
        <v>0</v>
      </c>
      <c r="AV26" s="56">
        <v>0</v>
      </c>
      <c r="AW26" s="56">
        <v>0</v>
      </c>
      <c r="AX26" s="56">
        <v>0</v>
      </c>
      <c r="AY26" s="56">
        <v>0</v>
      </c>
      <c r="AZ26" s="56">
        <v>107359.38214054056</v>
      </c>
      <c r="BA26" s="56">
        <v>111653.75742616218</v>
      </c>
      <c r="BB26" s="56">
        <v>116119.90772320867</v>
      </c>
      <c r="BC26" s="56">
        <v>0</v>
      </c>
      <c r="BD26" s="56">
        <v>0</v>
      </c>
      <c r="BE26" s="56">
        <v>0</v>
      </c>
      <c r="BF26" s="56">
        <v>335133.04728991142</v>
      </c>
    </row>
    <row r="27" spans="3:58" x14ac:dyDescent="0.35">
      <c r="E27" s="84" t="s">
        <v>247</v>
      </c>
      <c r="F27" s="81" t="s">
        <v>62</v>
      </c>
      <c r="G27" s="82" t="s">
        <v>99</v>
      </c>
      <c r="H27" s="56">
        <v>0</v>
      </c>
      <c r="I27" s="56">
        <v>0</v>
      </c>
      <c r="J27" s="56">
        <v>14</v>
      </c>
      <c r="K27" s="56">
        <v>14</v>
      </c>
      <c r="L27" s="56">
        <v>14</v>
      </c>
      <c r="M27" s="56">
        <v>14</v>
      </c>
      <c r="N27" s="56">
        <v>14</v>
      </c>
      <c r="O27" s="56">
        <v>0</v>
      </c>
      <c r="P27" s="56">
        <v>70</v>
      </c>
      <c r="Q27" s="83" t="s">
        <v>239</v>
      </c>
      <c r="R27" s="83" t="s">
        <v>240</v>
      </c>
      <c r="S27" s="56">
        <v>0</v>
      </c>
      <c r="T27" s="56">
        <v>0</v>
      </c>
      <c r="U27" s="56">
        <v>14902.577124324327</v>
      </c>
      <c r="V27" s="56">
        <v>15498.680209297298</v>
      </c>
      <c r="W27" s="56">
        <v>16118.627417669191</v>
      </c>
      <c r="X27" s="56">
        <v>16763.372514375962</v>
      </c>
      <c r="Y27" s="56">
        <v>17433.907414951002</v>
      </c>
      <c r="Z27" s="56">
        <v>0</v>
      </c>
      <c r="AA27" s="56">
        <v>80717.164680617774</v>
      </c>
      <c r="AB27" s="82" t="s">
        <v>208</v>
      </c>
      <c r="AC27" s="82" t="s">
        <v>209</v>
      </c>
      <c r="AD27" s="82" t="s">
        <v>181</v>
      </c>
      <c r="AE27" s="82" t="s">
        <v>111</v>
      </c>
      <c r="AF27" s="56">
        <v>0</v>
      </c>
      <c r="AG27" s="56">
        <v>0</v>
      </c>
      <c r="AH27" s="56">
        <v>0</v>
      </c>
      <c r="AI27" s="56">
        <v>0</v>
      </c>
      <c r="AJ27" s="56">
        <v>0</v>
      </c>
      <c r="AK27" s="56">
        <v>0</v>
      </c>
      <c r="AL27" s="56">
        <v>0</v>
      </c>
      <c r="AM27" s="56">
        <v>0</v>
      </c>
      <c r="AN27" s="56">
        <v>0</v>
      </c>
      <c r="AO27" s="56">
        <v>0</v>
      </c>
      <c r="AP27" s="56">
        <v>0</v>
      </c>
      <c r="AQ27" s="56">
        <v>0</v>
      </c>
      <c r="AR27" s="56">
        <v>0</v>
      </c>
      <c r="AS27" s="56">
        <v>0</v>
      </c>
      <c r="AT27" s="56">
        <v>0</v>
      </c>
      <c r="AU27" s="56">
        <v>0</v>
      </c>
      <c r="AV27" s="56">
        <v>0</v>
      </c>
      <c r="AW27" s="56">
        <v>0</v>
      </c>
      <c r="AX27" s="56">
        <v>0</v>
      </c>
      <c r="AY27" s="56">
        <v>0</v>
      </c>
      <c r="AZ27" s="56">
        <v>14902.577124324327</v>
      </c>
      <c r="BA27" s="56">
        <v>15498.680209297298</v>
      </c>
      <c r="BB27" s="56">
        <v>16118.627417669191</v>
      </c>
      <c r="BC27" s="56">
        <v>16763.372514375962</v>
      </c>
      <c r="BD27" s="56">
        <v>17433.907414951002</v>
      </c>
      <c r="BE27" s="56">
        <v>0</v>
      </c>
      <c r="BF27" s="56">
        <v>80717.164680617774</v>
      </c>
    </row>
    <row r="28" spans="3:58" x14ac:dyDescent="0.35">
      <c r="E28" s="84" t="s">
        <v>248</v>
      </c>
      <c r="F28" s="81" t="s">
        <v>62</v>
      </c>
      <c r="G28" s="82" t="s">
        <v>99</v>
      </c>
      <c r="H28" s="56">
        <v>0</v>
      </c>
      <c r="I28" s="56">
        <v>0</v>
      </c>
      <c r="J28" s="56">
        <v>0</v>
      </c>
      <c r="K28" s="56">
        <v>4</v>
      </c>
      <c r="L28" s="56">
        <v>4</v>
      </c>
      <c r="M28" s="56">
        <v>4</v>
      </c>
      <c r="N28" s="56">
        <v>0</v>
      </c>
      <c r="O28" s="56">
        <v>0</v>
      </c>
      <c r="P28" s="56">
        <v>12</v>
      </c>
      <c r="Q28" s="83" t="s">
        <v>249</v>
      </c>
      <c r="R28" s="83" t="s">
        <v>250</v>
      </c>
      <c r="S28" s="56">
        <v>0</v>
      </c>
      <c r="T28" s="56">
        <v>0</v>
      </c>
      <c r="U28" s="56">
        <v>0</v>
      </c>
      <c r="V28" s="56">
        <v>63259.919221621625</v>
      </c>
      <c r="W28" s="56">
        <v>65790.315990486502</v>
      </c>
      <c r="X28" s="56">
        <v>68421.928630105976</v>
      </c>
      <c r="Y28" s="56">
        <v>0</v>
      </c>
      <c r="Z28" s="56">
        <v>0</v>
      </c>
      <c r="AA28" s="56">
        <v>197472.1638422141</v>
      </c>
      <c r="AB28" s="82" t="s">
        <v>208</v>
      </c>
      <c r="AC28" s="82" t="s">
        <v>209</v>
      </c>
      <c r="AD28" s="82" t="s">
        <v>181</v>
      </c>
      <c r="AE28" s="82" t="s">
        <v>111</v>
      </c>
      <c r="AF28" s="56">
        <v>0</v>
      </c>
      <c r="AG28" s="56">
        <v>0</v>
      </c>
      <c r="AH28" s="56">
        <v>0</v>
      </c>
      <c r="AI28" s="56">
        <v>0</v>
      </c>
      <c r="AJ28" s="56">
        <v>0</v>
      </c>
      <c r="AK28" s="56">
        <v>0</v>
      </c>
      <c r="AL28" s="56">
        <v>0</v>
      </c>
      <c r="AM28" s="56">
        <v>0</v>
      </c>
      <c r="AN28" s="56">
        <v>0</v>
      </c>
      <c r="AO28" s="56">
        <v>0</v>
      </c>
      <c r="AP28" s="56">
        <v>0</v>
      </c>
      <c r="AQ28" s="56">
        <v>0</v>
      </c>
      <c r="AR28" s="56">
        <v>0</v>
      </c>
      <c r="AS28" s="56">
        <v>0</v>
      </c>
      <c r="AT28" s="56">
        <v>0</v>
      </c>
      <c r="AU28" s="56">
        <v>0</v>
      </c>
      <c r="AV28" s="56">
        <v>0</v>
      </c>
      <c r="AW28" s="56">
        <v>0</v>
      </c>
      <c r="AX28" s="56">
        <v>0</v>
      </c>
      <c r="AY28" s="56">
        <v>0</v>
      </c>
      <c r="AZ28" s="56">
        <v>0</v>
      </c>
      <c r="BA28" s="56">
        <v>63259.919221621625</v>
      </c>
      <c r="BB28" s="56">
        <v>65790.315990486502</v>
      </c>
      <c r="BC28" s="56">
        <v>68421.928630105976</v>
      </c>
      <c r="BD28" s="56">
        <v>0</v>
      </c>
      <c r="BE28" s="56">
        <v>0</v>
      </c>
      <c r="BF28" s="56">
        <v>197472.1638422141</v>
      </c>
    </row>
    <row r="29" spans="3:58" x14ac:dyDescent="0.35">
      <c r="E29" s="84" t="s">
        <v>251</v>
      </c>
      <c r="F29" s="81" t="s">
        <v>62</v>
      </c>
      <c r="G29" s="82" t="s">
        <v>252</v>
      </c>
      <c r="H29" s="56">
        <v>12</v>
      </c>
      <c r="I29" s="56">
        <v>0</v>
      </c>
      <c r="J29" s="56">
        <v>0</v>
      </c>
      <c r="K29" s="56">
        <v>3</v>
      </c>
      <c r="L29" s="56">
        <v>0</v>
      </c>
      <c r="M29" s="56">
        <v>0</v>
      </c>
      <c r="N29" s="56">
        <v>0</v>
      </c>
      <c r="O29" s="56">
        <v>0</v>
      </c>
      <c r="P29" s="56">
        <v>15</v>
      </c>
      <c r="Q29" s="83" t="s">
        <v>253</v>
      </c>
      <c r="R29" s="83" t="s">
        <v>254</v>
      </c>
      <c r="S29" s="57">
        <v>30705.859459459458</v>
      </c>
      <c r="T29" s="57">
        <v>0</v>
      </c>
      <c r="U29" s="57">
        <v>0</v>
      </c>
      <c r="V29" s="57">
        <v>8634.9789737513529</v>
      </c>
      <c r="W29" s="57">
        <v>0</v>
      </c>
      <c r="X29" s="57">
        <v>0</v>
      </c>
      <c r="Y29" s="57">
        <v>0</v>
      </c>
      <c r="Z29" s="57">
        <v>0</v>
      </c>
      <c r="AA29" s="57">
        <v>39340.838433210811</v>
      </c>
      <c r="AB29" s="82" t="s">
        <v>208</v>
      </c>
      <c r="AC29" s="82" t="s">
        <v>209</v>
      </c>
      <c r="AD29" s="82" t="s">
        <v>181</v>
      </c>
      <c r="AE29" s="82" t="s">
        <v>111</v>
      </c>
      <c r="AF29" s="57">
        <v>0</v>
      </c>
      <c r="AG29" s="57">
        <v>0</v>
      </c>
      <c r="AH29" s="57">
        <v>0</v>
      </c>
      <c r="AI29" s="57">
        <v>0</v>
      </c>
      <c r="AJ29" s="57">
        <v>0</v>
      </c>
      <c r="AK29" s="57">
        <v>0</v>
      </c>
      <c r="AL29" s="57">
        <v>0</v>
      </c>
      <c r="AM29" s="57">
        <v>0</v>
      </c>
      <c r="AN29" s="57">
        <v>0</v>
      </c>
      <c r="AO29" s="57">
        <v>0</v>
      </c>
      <c r="AP29" s="57">
        <v>0</v>
      </c>
      <c r="AQ29" s="57">
        <v>0</v>
      </c>
      <c r="AR29" s="57">
        <v>0</v>
      </c>
      <c r="AS29" s="57">
        <v>0</v>
      </c>
      <c r="AT29" s="57">
        <v>0</v>
      </c>
      <c r="AU29" s="57">
        <v>0</v>
      </c>
      <c r="AV29" s="57">
        <v>0</v>
      </c>
      <c r="AW29" s="57">
        <v>0</v>
      </c>
      <c r="AX29" s="57">
        <v>30705.859459459458</v>
      </c>
      <c r="AY29" s="57">
        <v>0</v>
      </c>
      <c r="AZ29" s="57">
        <v>0</v>
      </c>
      <c r="BA29" s="57">
        <v>8634.9789737513529</v>
      </c>
      <c r="BB29" s="57">
        <v>0</v>
      </c>
      <c r="BC29" s="57">
        <v>0</v>
      </c>
      <c r="BD29" s="57">
        <v>0</v>
      </c>
      <c r="BE29" s="57">
        <v>0</v>
      </c>
      <c r="BF29" s="57">
        <v>39340.838433210811</v>
      </c>
    </row>
    <row r="30" spans="3:58" ht="10.5" x14ac:dyDescent="0.4">
      <c r="D30" s="88" t="s">
        <v>45</v>
      </c>
      <c r="F30" s="81" t="s">
        <v>62</v>
      </c>
      <c r="G30" s="82" t="s">
        <v>112</v>
      </c>
      <c r="H30" s="89"/>
      <c r="I30" s="89"/>
      <c r="J30" s="89"/>
      <c r="K30" s="89"/>
      <c r="L30" s="89"/>
      <c r="M30" s="89"/>
      <c r="N30" s="89"/>
      <c r="O30" s="89"/>
      <c r="P30" s="89"/>
      <c r="Q30" s="83" t="s">
        <v>112</v>
      </c>
      <c r="R30" s="83" t="s">
        <v>112</v>
      </c>
      <c r="S30" s="57">
        <v>176305.62162162163</v>
      </c>
      <c r="T30" s="57">
        <v>286704.99632432428</v>
      </c>
      <c r="U30" s="57">
        <v>800822.41079351341</v>
      </c>
      <c r="V30" s="57">
        <v>1005774.8167763026</v>
      </c>
      <c r="W30" s="57">
        <v>935365.26148425357</v>
      </c>
      <c r="X30" s="57">
        <v>466569.1313286926</v>
      </c>
      <c r="Y30" s="57">
        <v>17433.907414951002</v>
      </c>
      <c r="Z30" s="57">
        <v>0</v>
      </c>
      <c r="AA30" s="57">
        <v>3688976.1457436597</v>
      </c>
      <c r="AB30" s="82" t="s">
        <v>112</v>
      </c>
      <c r="AC30" s="82" t="s">
        <v>112</v>
      </c>
      <c r="AD30" s="82" t="s">
        <v>112</v>
      </c>
      <c r="AE30" s="82" t="s">
        <v>112</v>
      </c>
      <c r="AF30" s="57">
        <v>0</v>
      </c>
      <c r="AG30" s="57">
        <v>0</v>
      </c>
      <c r="AH30" s="57">
        <v>0</v>
      </c>
      <c r="AI30" s="57">
        <v>0</v>
      </c>
      <c r="AJ30" s="57">
        <v>0</v>
      </c>
      <c r="AK30" s="57">
        <v>0</v>
      </c>
      <c r="AL30" s="57">
        <v>0</v>
      </c>
      <c r="AM30" s="57">
        <v>0</v>
      </c>
      <c r="AN30" s="57">
        <v>0</v>
      </c>
      <c r="AO30" s="57">
        <v>0</v>
      </c>
      <c r="AP30" s="57">
        <v>0</v>
      </c>
      <c r="AQ30" s="57">
        <v>0</v>
      </c>
      <c r="AR30" s="57">
        <v>0</v>
      </c>
      <c r="AS30" s="57">
        <v>0</v>
      </c>
      <c r="AT30" s="57">
        <v>0</v>
      </c>
      <c r="AU30" s="57">
        <v>0</v>
      </c>
      <c r="AV30" s="57">
        <v>0</v>
      </c>
      <c r="AW30" s="57">
        <v>0</v>
      </c>
      <c r="AX30" s="57">
        <v>176305.62162162163</v>
      </c>
      <c r="AY30" s="57">
        <v>286704.99632432428</v>
      </c>
      <c r="AZ30" s="57">
        <v>800822.41079351341</v>
      </c>
      <c r="BA30" s="57">
        <v>1005774.8167763026</v>
      </c>
      <c r="BB30" s="57">
        <v>935365.26148425357</v>
      </c>
      <c r="BC30" s="57">
        <v>466569.1313286926</v>
      </c>
      <c r="BD30" s="57">
        <v>17433.907414951002</v>
      </c>
      <c r="BE30" s="57">
        <v>0</v>
      </c>
      <c r="BF30" s="57">
        <v>3688976.1457436597</v>
      </c>
    </row>
    <row r="31" spans="3:58" ht="10.5" x14ac:dyDescent="0.4">
      <c r="C31" s="88" t="s">
        <v>45</v>
      </c>
      <c r="F31" s="81" t="s">
        <v>62</v>
      </c>
      <c r="G31" s="82" t="s">
        <v>112</v>
      </c>
      <c r="H31" s="89"/>
      <c r="I31" s="89"/>
      <c r="J31" s="89"/>
      <c r="K31" s="89"/>
      <c r="L31" s="89"/>
      <c r="M31" s="89"/>
      <c r="N31" s="89"/>
      <c r="O31" s="89"/>
      <c r="P31" s="89"/>
      <c r="Q31" s="83" t="s">
        <v>112</v>
      </c>
      <c r="R31" s="83" t="s">
        <v>112</v>
      </c>
      <c r="S31" s="56">
        <v>176305.62162162163</v>
      </c>
      <c r="T31" s="56">
        <v>510711.55199999991</v>
      </c>
      <c r="U31" s="56">
        <v>1029957.1374356756</v>
      </c>
      <c r="V31" s="56">
        <v>1244074.9324841513</v>
      </c>
      <c r="W31" s="56">
        <v>1161815.5291235081</v>
      </c>
      <c r="X31" s="56">
        <v>609707.80602287431</v>
      </c>
      <c r="Y31" s="56">
        <v>69593.312048253385</v>
      </c>
      <c r="Z31" s="56">
        <v>0</v>
      </c>
      <c r="AA31" s="56">
        <v>4802165.8907360844</v>
      </c>
      <c r="AB31" s="82" t="s">
        <v>112</v>
      </c>
      <c r="AC31" s="82" t="s">
        <v>112</v>
      </c>
      <c r="AD31" s="82" t="s">
        <v>112</v>
      </c>
      <c r="AE31" s="82" t="s">
        <v>112</v>
      </c>
      <c r="AF31" s="56">
        <v>0</v>
      </c>
      <c r="AG31" s="56">
        <v>0</v>
      </c>
      <c r="AH31" s="56">
        <v>0</v>
      </c>
      <c r="AI31" s="56">
        <v>0</v>
      </c>
      <c r="AJ31" s="56">
        <v>0</v>
      </c>
      <c r="AK31" s="56">
        <v>0</v>
      </c>
      <c r="AL31" s="56">
        <v>0</v>
      </c>
      <c r="AM31" s="56">
        <v>0</v>
      </c>
      <c r="AN31" s="56">
        <v>0</v>
      </c>
      <c r="AO31" s="56">
        <v>0</v>
      </c>
      <c r="AP31" s="56">
        <v>0</v>
      </c>
      <c r="AQ31" s="56">
        <v>0</v>
      </c>
      <c r="AR31" s="56">
        <v>0</v>
      </c>
      <c r="AS31" s="56">
        <v>0</v>
      </c>
      <c r="AT31" s="56">
        <v>0</v>
      </c>
      <c r="AU31" s="56">
        <v>0</v>
      </c>
      <c r="AV31" s="56">
        <v>0</v>
      </c>
      <c r="AW31" s="56">
        <v>0</v>
      </c>
      <c r="AX31" s="56">
        <v>176305.62162162163</v>
      </c>
      <c r="AY31" s="56">
        <v>510711.55199999991</v>
      </c>
      <c r="AZ31" s="56">
        <v>1029957.1374356756</v>
      </c>
      <c r="BA31" s="56">
        <v>1244074.9324841513</v>
      </c>
      <c r="BB31" s="56">
        <v>1161815.5291235081</v>
      </c>
      <c r="BC31" s="56">
        <v>609707.80602287431</v>
      </c>
      <c r="BD31" s="56">
        <v>69593.312048253385</v>
      </c>
      <c r="BE31" s="56">
        <v>0</v>
      </c>
      <c r="BF31" s="56">
        <v>4802165.8907360844</v>
      </c>
    </row>
    <row r="32" spans="3:58" ht="10.5" x14ac:dyDescent="0.4">
      <c r="C32" s="88" t="s">
        <v>255</v>
      </c>
      <c r="F32" s="81" t="s">
        <v>62</v>
      </c>
    </row>
    <row r="33" spans="1:58" ht="10.5" x14ac:dyDescent="0.4">
      <c r="D33" s="88" t="s">
        <v>256</v>
      </c>
      <c r="F33" s="81" t="s">
        <v>62</v>
      </c>
    </row>
    <row r="34" spans="1:58" x14ac:dyDescent="0.35">
      <c r="E34" s="84" t="s">
        <v>257</v>
      </c>
      <c r="F34" s="81" t="s">
        <v>62</v>
      </c>
      <c r="G34" s="82" t="s">
        <v>99</v>
      </c>
      <c r="H34" s="56">
        <v>0</v>
      </c>
      <c r="I34" s="56">
        <v>0</v>
      </c>
      <c r="J34" s="56">
        <v>0</v>
      </c>
      <c r="K34" s="56">
        <v>6</v>
      </c>
      <c r="L34" s="56">
        <v>0</v>
      </c>
      <c r="M34" s="56">
        <v>0</v>
      </c>
      <c r="N34" s="56">
        <v>6</v>
      </c>
      <c r="O34" s="56">
        <v>0</v>
      </c>
      <c r="P34" s="56">
        <v>12</v>
      </c>
      <c r="Q34" s="83" t="s">
        <v>197</v>
      </c>
      <c r="R34" s="83" t="s">
        <v>198</v>
      </c>
      <c r="S34" s="56">
        <v>0</v>
      </c>
      <c r="T34" s="56">
        <v>0</v>
      </c>
      <c r="U34" s="56">
        <v>0</v>
      </c>
      <c r="V34" s="56">
        <v>18977.975766486488</v>
      </c>
      <c r="W34" s="56">
        <v>0</v>
      </c>
      <c r="X34" s="56">
        <v>0</v>
      </c>
      <c r="Y34" s="56">
        <v>21347.641732593063</v>
      </c>
      <c r="Z34" s="56">
        <v>0</v>
      </c>
      <c r="AA34" s="56">
        <v>40325.617499079555</v>
      </c>
      <c r="AB34" s="82" t="s">
        <v>208</v>
      </c>
      <c r="AC34" s="82" t="s">
        <v>209</v>
      </c>
      <c r="AD34" s="82" t="s">
        <v>104</v>
      </c>
      <c r="AE34" s="82" t="s">
        <v>148</v>
      </c>
      <c r="AF34" s="56">
        <v>0</v>
      </c>
      <c r="AG34" s="56">
        <v>0</v>
      </c>
      <c r="AH34" s="56">
        <v>0</v>
      </c>
      <c r="AI34" s="56">
        <v>0</v>
      </c>
      <c r="AJ34" s="56">
        <v>0</v>
      </c>
      <c r="AK34" s="56">
        <v>0</v>
      </c>
      <c r="AL34" s="56">
        <v>0</v>
      </c>
      <c r="AM34" s="56">
        <v>0</v>
      </c>
      <c r="AN34" s="56">
        <v>0</v>
      </c>
      <c r="AO34" s="56">
        <v>0</v>
      </c>
      <c r="AP34" s="56">
        <v>0</v>
      </c>
      <c r="AQ34" s="56">
        <v>0</v>
      </c>
      <c r="AR34" s="56">
        <v>15561.940128518921</v>
      </c>
      <c r="AS34" s="56">
        <v>0</v>
      </c>
      <c r="AT34" s="56">
        <v>0</v>
      </c>
      <c r="AU34" s="56">
        <v>17505.066220726312</v>
      </c>
      <c r="AV34" s="56">
        <v>0</v>
      </c>
      <c r="AW34" s="56">
        <v>33067.006349245232</v>
      </c>
      <c r="AX34" s="56">
        <v>0</v>
      </c>
      <c r="AY34" s="56">
        <v>0</v>
      </c>
      <c r="AZ34" s="56">
        <v>0</v>
      </c>
      <c r="BA34" s="56">
        <v>3416.0356379675677</v>
      </c>
      <c r="BB34" s="56">
        <v>0</v>
      </c>
      <c r="BC34" s="56">
        <v>0</v>
      </c>
      <c r="BD34" s="56">
        <v>3842.5755118667512</v>
      </c>
      <c r="BE34" s="56">
        <v>0</v>
      </c>
      <c r="BF34" s="56">
        <v>7258.6111498343189</v>
      </c>
    </row>
    <row r="35" spans="1:58" x14ac:dyDescent="0.35">
      <c r="E35" s="84" t="s">
        <v>258</v>
      </c>
      <c r="F35" s="81" t="s">
        <v>62</v>
      </c>
      <c r="G35" s="82" t="s">
        <v>99</v>
      </c>
      <c r="H35" s="56">
        <v>0</v>
      </c>
      <c r="I35" s="56">
        <v>3</v>
      </c>
      <c r="J35" s="56">
        <v>3</v>
      </c>
      <c r="K35" s="56">
        <v>3</v>
      </c>
      <c r="L35" s="56">
        <v>3</v>
      </c>
      <c r="M35" s="56">
        <v>3</v>
      </c>
      <c r="N35" s="56">
        <v>3</v>
      </c>
      <c r="O35" s="56">
        <v>3</v>
      </c>
      <c r="P35" s="56">
        <v>21</v>
      </c>
      <c r="Q35" s="83" t="s">
        <v>259</v>
      </c>
      <c r="R35" s="83" t="s">
        <v>260</v>
      </c>
      <c r="S35" s="56">
        <v>0</v>
      </c>
      <c r="T35" s="56">
        <v>12282.343783783783</v>
      </c>
      <c r="U35" s="56">
        <v>12773.637535135136</v>
      </c>
      <c r="V35" s="56">
        <v>13284.583036540542</v>
      </c>
      <c r="W35" s="56">
        <v>13815.966358002166</v>
      </c>
      <c r="X35" s="56">
        <v>14368.605012322254</v>
      </c>
      <c r="Y35" s="56">
        <v>14943.349212815143</v>
      </c>
      <c r="Z35" s="56">
        <v>15541.083181327751</v>
      </c>
      <c r="AA35" s="56">
        <v>97009.568119926771</v>
      </c>
      <c r="AB35" s="82" t="s">
        <v>208</v>
      </c>
      <c r="AC35" s="82" t="s">
        <v>209</v>
      </c>
      <c r="AD35" s="82" t="s">
        <v>104</v>
      </c>
      <c r="AE35" s="82" t="s">
        <v>261</v>
      </c>
      <c r="AF35" s="56">
        <v>0</v>
      </c>
      <c r="AG35" s="56">
        <v>10071.521902702701</v>
      </c>
      <c r="AH35" s="56">
        <v>10474.382778810812</v>
      </c>
      <c r="AI35" s="56">
        <v>10893.358089963243</v>
      </c>
      <c r="AJ35" s="56">
        <v>11329.092413561775</v>
      </c>
      <c r="AK35" s="56">
        <v>11782.256110104248</v>
      </c>
      <c r="AL35" s="56">
        <v>12253.546354508417</v>
      </c>
      <c r="AM35" s="56">
        <v>12743.688208688756</v>
      </c>
      <c r="AN35" s="56">
        <v>79547.845858339948</v>
      </c>
      <c r="AO35" s="56">
        <v>0</v>
      </c>
      <c r="AP35" s="56">
        <v>0</v>
      </c>
      <c r="AQ35" s="56">
        <v>0</v>
      </c>
      <c r="AR35" s="56">
        <v>0</v>
      </c>
      <c r="AS35" s="56">
        <v>0</v>
      </c>
      <c r="AT35" s="56">
        <v>0</v>
      </c>
      <c r="AU35" s="56">
        <v>0</v>
      </c>
      <c r="AV35" s="56">
        <v>0</v>
      </c>
      <c r="AW35" s="56">
        <v>0</v>
      </c>
      <c r="AX35" s="56">
        <v>0</v>
      </c>
      <c r="AY35" s="56">
        <v>2210.8218810810808</v>
      </c>
      <c r="AZ35" s="56">
        <v>2299.2547563243247</v>
      </c>
      <c r="BA35" s="56">
        <v>2391.2249465772975</v>
      </c>
      <c r="BB35" s="56">
        <v>2486.87394444039</v>
      </c>
      <c r="BC35" s="56">
        <v>2586.3489022180056</v>
      </c>
      <c r="BD35" s="56">
        <v>2689.8028583067257</v>
      </c>
      <c r="BE35" s="56">
        <v>2797.3949726389951</v>
      </c>
      <c r="BF35" s="56">
        <v>17461.72226158682</v>
      </c>
    </row>
    <row r="36" spans="1:58" x14ac:dyDescent="0.35">
      <c r="E36" s="84" t="s">
        <v>262</v>
      </c>
      <c r="F36" s="81" t="s">
        <v>62</v>
      </c>
      <c r="G36" s="82" t="s">
        <v>99</v>
      </c>
      <c r="H36" s="56">
        <v>0</v>
      </c>
      <c r="I36" s="56">
        <v>3</v>
      </c>
      <c r="J36" s="56">
        <v>3</v>
      </c>
      <c r="K36" s="56">
        <v>3</v>
      </c>
      <c r="L36" s="56">
        <v>3</v>
      </c>
      <c r="M36" s="56">
        <v>3</v>
      </c>
      <c r="N36" s="56">
        <v>3</v>
      </c>
      <c r="O36" s="56">
        <v>3</v>
      </c>
      <c r="P36" s="56">
        <v>21</v>
      </c>
      <c r="Q36" s="83" t="s">
        <v>263</v>
      </c>
      <c r="R36" s="83" t="s">
        <v>264</v>
      </c>
      <c r="S36" s="56">
        <v>0</v>
      </c>
      <c r="T36" s="56">
        <v>6141.1718918918914</v>
      </c>
      <c r="U36" s="56">
        <v>6386.8187675675681</v>
      </c>
      <c r="V36" s="56">
        <v>6642.2915182702709</v>
      </c>
      <c r="W36" s="56">
        <v>6907.983179001083</v>
      </c>
      <c r="X36" s="56">
        <v>7184.302506161127</v>
      </c>
      <c r="Y36" s="56">
        <v>7471.6746064075714</v>
      </c>
      <c r="Z36" s="56">
        <v>7770.5415906638755</v>
      </c>
      <c r="AA36" s="56">
        <v>48504.784059963386</v>
      </c>
      <c r="AB36" s="82" t="s">
        <v>208</v>
      </c>
      <c r="AC36" s="82" t="s">
        <v>209</v>
      </c>
      <c r="AD36" s="82" t="s">
        <v>104</v>
      </c>
      <c r="AE36" s="82" t="s">
        <v>261</v>
      </c>
      <c r="AF36" s="56">
        <v>0</v>
      </c>
      <c r="AG36" s="56">
        <v>5035.7609513513507</v>
      </c>
      <c r="AH36" s="56">
        <v>5237.191389405406</v>
      </c>
      <c r="AI36" s="56">
        <v>5446.6790449816217</v>
      </c>
      <c r="AJ36" s="56">
        <v>5664.5462067808876</v>
      </c>
      <c r="AK36" s="56">
        <v>5891.1280550521242</v>
      </c>
      <c r="AL36" s="56">
        <v>6126.7731772542083</v>
      </c>
      <c r="AM36" s="56">
        <v>6371.8441043443781</v>
      </c>
      <c r="AN36" s="56">
        <v>39773.922929169974</v>
      </c>
      <c r="AO36" s="56">
        <v>0</v>
      </c>
      <c r="AP36" s="56">
        <v>0</v>
      </c>
      <c r="AQ36" s="56">
        <v>0</v>
      </c>
      <c r="AR36" s="56">
        <v>0</v>
      </c>
      <c r="AS36" s="56">
        <v>0</v>
      </c>
      <c r="AT36" s="56">
        <v>0</v>
      </c>
      <c r="AU36" s="56">
        <v>0</v>
      </c>
      <c r="AV36" s="56">
        <v>0</v>
      </c>
      <c r="AW36" s="56">
        <v>0</v>
      </c>
      <c r="AX36" s="56">
        <v>0</v>
      </c>
      <c r="AY36" s="56">
        <v>1105.4109405405404</v>
      </c>
      <c r="AZ36" s="56">
        <v>1149.6273781621624</v>
      </c>
      <c r="BA36" s="56">
        <v>1195.6124732886487</v>
      </c>
      <c r="BB36" s="56">
        <v>1243.436972220195</v>
      </c>
      <c r="BC36" s="56">
        <v>1293.1744511090028</v>
      </c>
      <c r="BD36" s="56">
        <v>1344.9014291533629</v>
      </c>
      <c r="BE36" s="56">
        <v>1398.6974863194976</v>
      </c>
      <c r="BF36" s="56">
        <v>8730.8611307934098</v>
      </c>
    </row>
    <row r="37" spans="1:58" x14ac:dyDescent="0.35">
      <c r="E37" s="84" t="s">
        <v>265</v>
      </c>
      <c r="F37" s="81" t="s">
        <v>62</v>
      </c>
      <c r="G37" s="82" t="s">
        <v>99</v>
      </c>
      <c r="H37" s="56">
        <v>0</v>
      </c>
      <c r="I37" s="56">
        <v>3</v>
      </c>
      <c r="J37" s="56">
        <v>3</v>
      </c>
      <c r="K37" s="56">
        <v>3</v>
      </c>
      <c r="L37" s="56">
        <v>3</v>
      </c>
      <c r="M37" s="56">
        <v>3</v>
      </c>
      <c r="N37" s="56">
        <v>3</v>
      </c>
      <c r="O37" s="56">
        <v>3</v>
      </c>
      <c r="P37" s="56">
        <v>21</v>
      </c>
      <c r="Q37" s="83" t="s">
        <v>259</v>
      </c>
      <c r="R37" s="83" t="s">
        <v>260</v>
      </c>
      <c r="S37" s="57">
        <v>0</v>
      </c>
      <c r="T37" s="57">
        <v>12282.343783783783</v>
      </c>
      <c r="U37" s="57">
        <v>12773.637535135136</v>
      </c>
      <c r="V37" s="57">
        <v>13284.583036540542</v>
      </c>
      <c r="W37" s="57">
        <v>13815.966358002166</v>
      </c>
      <c r="X37" s="57">
        <v>14368.605012322254</v>
      </c>
      <c r="Y37" s="57">
        <v>14943.349212815143</v>
      </c>
      <c r="Z37" s="57">
        <v>15541.083181327751</v>
      </c>
      <c r="AA37" s="57">
        <v>97009.568119926771</v>
      </c>
      <c r="AB37" s="82" t="s">
        <v>208</v>
      </c>
      <c r="AC37" s="82" t="s">
        <v>209</v>
      </c>
      <c r="AD37" s="82" t="s">
        <v>104</v>
      </c>
      <c r="AE37" s="82" t="s">
        <v>261</v>
      </c>
      <c r="AF37" s="57">
        <v>0</v>
      </c>
      <c r="AG37" s="57">
        <v>10071.521902702701</v>
      </c>
      <c r="AH37" s="57">
        <v>10474.382778810812</v>
      </c>
      <c r="AI37" s="57">
        <v>10893.358089963243</v>
      </c>
      <c r="AJ37" s="57">
        <v>11329.092413561775</v>
      </c>
      <c r="AK37" s="57">
        <v>11782.256110104248</v>
      </c>
      <c r="AL37" s="57">
        <v>12253.546354508417</v>
      </c>
      <c r="AM37" s="57">
        <v>12743.688208688756</v>
      </c>
      <c r="AN37" s="57">
        <v>79547.845858339948</v>
      </c>
      <c r="AO37" s="57">
        <v>0</v>
      </c>
      <c r="AP37" s="57">
        <v>0</v>
      </c>
      <c r="AQ37" s="57">
        <v>0</v>
      </c>
      <c r="AR37" s="57">
        <v>0</v>
      </c>
      <c r="AS37" s="57">
        <v>0</v>
      </c>
      <c r="AT37" s="57">
        <v>0</v>
      </c>
      <c r="AU37" s="57">
        <v>0</v>
      </c>
      <c r="AV37" s="57">
        <v>0</v>
      </c>
      <c r="AW37" s="57">
        <v>0</v>
      </c>
      <c r="AX37" s="57">
        <v>0</v>
      </c>
      <c r="AY37" s="57">
        <v>2210.8218810810808</v>
      </c>
      <c r="AZ37" s="57">
        <v>2299.2547563243247</v>
      </c>
      <c r="BA37" s="57">
        <v>2391.2249465772975</v>
      </c>
      <c r="BB37" s="57">
        <v>2486.87394444039</v>
      </c>
      <c r="BC37" s="57">
        <v>2586.3489022180056</v>
      </c>
      <c r="BD37" s="57">
        <v>2689.8028583067257</v>
      </c>
      <c r="BE37" s="57">
        <v>2797.3949726389951</v>
      </c>
      <c r="BF37" s="57">
        <v>17461.72226158682</v>
      </c>
    </row>
    <row r="38" spans="1:58" ht="10.5" x14ac:dyDescent="0.4">
      <c r="D38" s="88" t="s">
        <v>45</v>
      </c>
      <c r="F38" s="81" t="s">
        <v>62</v>
      </c>
      <c r="G38" s="82" t="s">
        <v>112</v>
      </c>
      <c r="H38" s="89"/>
      <c r="I38" s="89"/>
      <c r="J38" s="89"/>
      <c r="K38" s="89"/>
      <c r="L38" s="89"/>
      <c r="M38" s="89"/>
      <c r="N38" s="89"/>
      <c r="O38" s="89"/>
      <c r="P38" s="89"/>
      <c r="Q38" s="83" t="s">
        <v>112</v>
      </c>
      <c r="R38" s="83" t="s">
        <v>112</v>
      </c>
      <c r="S38" s="56">
        <v>0</v>
      </c>
      <c r="T38" s="56">
        <v>30705.859459459454</v>
      </c>
      <c r="U38" s="56">
        <v>31934.093837837841</v>
      </c>
      <c r="V38" s="56">
        <v>52189.433357837843</v>
      </c>
      <c r="W38" s="56">
        <v>34539.915895005412</v>
      </c>
      <c r="X38" s="56">
        <v>35921.512530805638</v>
      </c>
      <c r="Y38" s="56">
        <v>58706.01476463092</v>
      </c>
      <c r="Z38" s="56">
        <v>38852.707953319376</v>
      </c>
      <c r="AA38" s="56">
        <v>282849.53779889649</v>
      </c>
      <c r="AB38" s="82" t="s">
        <v>112</v>
      </c>
      <c r="AC38" s="82" t="s">
        <v>112</v>
      </c>
      <c r="AD38" s="82" t="s">
        <v>112</v>
      </c>
      <c r="AE38" s="82" t="s">
        <v>112</v>
      </c>
      <c r="AF38" s="56">
        <v>0</v>
      </c>
      <c r="AG38" s="56">
        <v>25178.804756756756</v>
      </c>
      <c r="AH38" s="56">
        <v>26185.956947027029</v>
      </c>
      <c r="AI38" s="56">
        <v>27233.395224908109</v>
      </c>
      <c r="AJ38" s="56">
        <v>28322.731033904438</v>
      </c>
      <c r="AK38" s="56">
        <v>29455.640275260619</v>
      </c>
      <c r="AL38" s="56">
        <v>30633.86588627104</v>
      </c>
      <c r="AM38" s="56">
        <v>31859.220521721891</v>
      </c>
      <c r="AN38" s="56">
        <v>198869.61464584986</v>
      </c>
      <c r="AO38" s="56">
        <v>0</v>
      </c>
      <c r="AP38" s="56">
        <v>0</v>
      </c>
      <c r="AQ38" s="56">
        <v>0</v>
      </c>
      <c r="AR38" s="56">
        <v>15561.940128518921</v>
      </c>
      <c r="AS38" s="56">
        <v>0</v>
      </c>
      <c r="AT38" s="56">
        <v>0</v>
      </c>
      <c r="AU38" s="56">
        <v>17505.066220726312</v>
      </c>
      <c r="AV38" s="56">
        <v>0</v>
      </c>
      <c r="AW38" s="56">
        <v>33067.006349245232</v>
      </c>
      <c r="AX38" s="56">
        <v>0</v>
      </c>
      <c r="AY38" s="56">
        <v>5527.0547027027023</v>
      </c>
      <c r="AZ38" s="56">
        <v>5748.1368908108125</v>
      </c>
      <c r="BA38" s="56">
        <v>9394.098004410811</v>
      </c>
      <c r="BB38" s="56">
        <v>6217.1848611009755</v>
      </c>
      <c r="BC38" s="56">
        <v>6465.872255545014</v>
      </c>
      <c r="BD38" s="56">
        <v>10567.082657633566</v>
      </c>
      <c r="BE38" s="56">
        <v>6993.4874315974885</v>
      </c>
      <c r="BF38" s="56">
        <v>50912.916803801374</v>
      </c>
    </row>
    <row r="39" spans="1:58" ht="10.5" x14ac:dyDescent="0.4">
      <c r="D39" s="88" t="s">
        <v>266</v>
      </c>
      <c r="F39" s="81" t="s">
        <v>62</v>
      </c>
      <c r="AF39" s="56">
        <f>+AF38+AO38</f>
        <v>0</v>
      </c>
      <c r="AG39" s="56">
        <f t="shared" ref="AG39:AN39" si="0">+AG38+AP38</f>
        <v>25178.804756756756</v>
      </c>
      <c r="AH39" s="56">
        <f t="shared" si="0"/>
        <v>26185.956947027029</v>
      </c>
      <c r="AI39" s="56">
        <f t="shared" si="0"/>
        <v>42795.335353427028</v>
      </c>
      <c r="AJ39" s="56">
        <f t="shared" si="0"/>
        <v>28322.731033904438</v>
      </c>
      <c r="AK39" s="56">
        <f t="shared" si="0"/>
        <v>29455.640275260619</v>
      </c>
      <c r="AL39" s="56">
        <f t="shared" si="0"/>
        <v>48138.932106997352</v>
      </c>
      <c r="AM39" s="56">
        <f t="shared" si="0"/>
        <v>31859.220521721891</v>
      </c>
      <c r="AN39" s="56">
        <f t="shared" si="0"/>
        <v>231936.62099509509</v>
      </c>
    </row>
    <row r="40" spans="1:58" x14ac:dyDescent="0.35">
      <c r="E40" s="84" t="s">
        <v>267</v>
      </c>
      <c r="F40" s="81" t="s">
        <v>62</v>
      </c>
      <c r="G40" s="82" t="s">
        <v>99</v>
      </c>
      <c r="H40" s="56">
        <v>0</v>
      </c>
      <c r="I40" s="56">
        <v>3</v>
      </c>
      <c r="J40" s="56">
        <v>0</v>
      </c>
      <c r="K40" s="56">
        <v>0</v>
      </c>
      <c r="L40" s="56">
        <v>0</v>
      </c>
      <c r="M40" s="56">
        <v>0</v>
      </c>
      <c r="N40" s="56">
        <v>0</v>
      </c>
      <c r="O40" s="56">
        <v>0</v>
      </c>
      <c r="P40" s="56">
        <v>3</v>
      </c>
      <c r="Q40" s="83" t="s">
        <v>268</v>
      </c>
      <c r="R40" s="83" t="s">
        <v>269</v>
      </c>
      <c r="S40" s="56">
        <v>0</v>
      </c>
      <c r="T40" s="56">
        <v>570251.67567567562</v>
      </c>
      <c r="U40" s="56">
        <v>0</v>
      </c>
      <c r="V40" s="56">
        <v>0</v>
      </c>
      <c r="W40" s="56">
        <v>0</v>
      </c>
      <c r="X40" s="56">
        <v>0</v>
      </c>
      <c r="Y40" s="56">
        <v>0</v>
      </c>
      <c r="Z40" s="56">
        <v>0</v>
      </c>
      <c r="AA40" s="56">
        <v>570251.67567567562</v>
      </c>
      <c r="AB40" s="82" t="s">
        <v>208</v>
      </c>
      <c r="AC40" s="82" t="s">
        <v>110</v>
      </c>
      <c r="AD40" s="82" t="s">
        <v>139</v>
      </c>
      <c r="AE40" s="82" t="s">
        <v>261</v>
      </c>
      <c r="AF40" s="56">
        <v>0</v>
      </c>
      <c r="AG40" s="56">
        <v>467606.37405405403</v>
      </c>
      <c r="AH40" s="56">
        <v>0</v>
      </c>
      <c r="AI40" s="56">
        <v>0</v>
      </c>
      <c r="AJ40" s="56">
        <v>0</v>
      </c>
      <c r="AK40" s="56">
        <v>0</v>
      </c>
      <c r="AL40" s="56">
        <v>0</v>
      </c>
      <c r="AM40" s="56">
        <v>0</v>
      </c>
      <c r="AN40" s="56">
        <v>467606.37405405403</v>
      </c>
      <c r="AO40" s="56">
        <v>0</v>
      </c>
      <c r="AP40" s="56">
        <v>0</v>
      </c>
      <c r="AQ40" s="56">
        <v>0</v>
      </c>
      <c r="AR40" s="56">
        <v>0</v>
      </c>
      <c r="AS40" s="56">
        <v>0</v>
      </c>
      <c r="AT40" s="56">
        <v>0</v>
      </c>
      <c r="AU40" s="56">
        <v>0</v>
      </c>
      <c r="AV40" s="56">
        <v>0</v>
      </c>
      <c r="AW40" s="56">
        <v>0</v>
      </c>
      <c r="AX40" s="56">
        <v>0</v>
      </c>
      <c r="AY40" s="56">
        <v>102645.30162162162</v>
      </c>
      <c r="AZ40" s="56">
        <v>0</v>
      </c>
      <c r="BA40" s="56">
        <v>0</v>
      </c>
      <c r="BB40" s="56">
        <v>0</v>
      </c>
      <c r="BC40" s="56">
        <v>0</v>
      </c>
      <c r="BD40" s="56">
        <v>0</v>
      </c>
      <c r="BE40" s="56">
        <v>0</v>
      </c>
      <c r="BF40" s="56">
        <v>102645.30162162162</v>
      </c>
    </row>
    <row r="41" spans="1:58" x14ac:dyDescent="0.35">
      <c r="E41" s="84" t="s">
        <v>270</v>
      </c>
      <c r="F41" s="81" t="s">
        <v>62</v>
      </c>
      <c r="G41" s="82" t="s">
        <v>99</v>
      </c>
      <c r="H41" s="56">
        <v>0</v>
      </c>
      <c r="I41" s="56">
        <v>0</v>
      </c>
      <c r="J41" s="56">
        <v>0</v>
      </c>
      <c r="K41" s="56">
        <v>0</v>
      </c>
      <c r="L41" s="56">
        <v>0</v>
      </c>
      <c r="M41" s="56">
        <v>0</v>
      </c>
      <c r="N41" s="56">
        <v>0</v>
      </c>
      <c r="O41" s="56">
        <v>3</v>
      </c>
      <c r="P41" s="56">
        <v>3</v>
      </c>
      <c r="Q41" s="83" t="s">
        <v>271</v>
      </c>
      <c r="R41" s="83" t="s">
        <v>272</v>
      </c>
      <c r="S41" s="56">
        <v>0</v>
      </c>
      <c r="T41" s="56">
        <v>0</v>
      </c>
      <c r="U41" s="56">
        <v>0</v>
      </c>
      <c r="V41" s="56">
        <v>0</v>
      </c>
      <c r="W41" s="56">
        <v>0</v>
      </c>
      <c r="X41" s="56">
        <v>0</v>
      </c>
      <c r="Y41" s="56">
        <v>0</v>
      </c>
      <c r="Z41" s="56">
        <v>555038.68504741963</v>
      </c>
      <c r="AA41" s="56">
        <v>555038.68504741963</v>
      </c>
      <c r="AB41" s="82" t="s">
        <v>208</v>
      </c>
      <c r="AC41" s="82" t="s">
        <v>110</v>
      </c>
      <c r="AD41" s="82" t="s">
        <v>139</v>
      </c>
      <c r="AE41" s="82" t="s">
        <v>148</v>
      </c>
      <c r="AF41" s="56">
        <v>0</v>
      </c>
      <c r="AG41" s="56">
        <v>0</v>
      </c>
      <c r="AH41" s="56">
        <v>0</v>
      </c>
      <c r="AI41" s="56">
        <v>0</v>
      </c>
      <c r="AJ41" s="56">
        <v>0</v>
      </c>
      <c r="AK41" s="56">
        <v>0</v>
      </c>
      <c r="AL41" s="56">
        <v>0</v>
      </c>
      <c r="AM41" s="56">
        <v>0</v>
      </c>
      <c r="AN41" s="56">
        <v>0</v>
      </c>
      <c r="AO41" s="56">
        <v>0</v>
      </c>
      <c r="AP41" s="56">
        <v>0</v>
      </c>
      <c r="AQ41" s="56">
        <v>0</v>
      </c>
      <c r="AR41" s="56">
        <v>0</v>
      </c>
      <c r="AS41" s="56">
        <v>0</v>
      </c>
      <c r="AT41" s="56">
        <v>0</v>
      </c>
      <c r="AU41" s="56">
        <v>0</v>
      </c>
      <c r="AV41" s="56">
        <v>455131.72173888411</v>
      </c>
      <c r="AW41" s="56">
        <v>455131.72173888411</v>
      </c>
      <c r="AX41" s="56">
        <v>0</v>
      </c>
      <c r="AY41" s="56">
        <v>0</v>
      </c>
      <c r="AZ41" s="56">
        <v>0</v>
      </c>
      <c r="BA41" s="56">
        <v>0</v>
      </c>
      <c r="BB41" s="56">
        <v>0</v>
      </c>
      <c r="BC41" s="56">
        <v>0</v>
      </c>
      <c r="BD41" s="56">
        <v>0</v>
      </c>
      <c r="BE41" s="56">
        <v>99906.963308535545</v>
      </c>
      <c r="BF41" s="56">
        <v>99906.963308535545</v>
      </c>
    </row>
    <row r="42" spans="1:58" x14ac:dyDescent="0.35">
      <c r="E42" s="84" t="s">
        <v>273</v>
      </c>
      <c r="F42" s="81" t="s">
        <v>62</v>
      </c>
      <c r="G42" s="82" t="s">
        <v>274</v>
      </c>
      <c r="H42" s="56">
        <v>3</v>
      </c>
      <c r="I42" s="56">
        <v>0</v>
      </c>
      <c r="J42" s="56">
        <v>0</v>
      </c>
      <c r="K42" s="56">
        <v>0</v>
      </c>
      <c r="L42" s="56">
        <v>0</v>
      </c>
      <c r="M42" s="56">
        <v>0</v>
      </c>
      <c r="N42" s="56">
        <v>0</v>
      </c>
      <c r="O42" s="56">
        <v>0</v>
      </c>
      <c r="P42" s="56">
        <v>3</v>
      </c>
      <c r="Q42" s="83" t="s">
        <v>275</v>
      </c>
      <c r="R42" s="83" t="s">
        <v>276</v>
      </c>
      <c r="S42" s="57">
        <v>43832.432432432433</v>
      </c>
      <c r="T42" s="57">
        <v>0</v>
      </c>
      <c r="U42" s="57">
        <v>0</v>
      </c>
      <c r="V42" s="57">
        <v>0</v>
      </c>
      <c r="W42" s="57">
        <v>0</v>
      </c>
      <c r="X42" s="57">
        <v>0</v>
      </c>
      <c r="Y42" s="57">
        <v>0</v>
      </c>
      <c r="Z42" s="57">
        <v>0</v>
      </c>
      <c r="AA42" s="57">
        <v>43832.432432432433</v>
      </c>
      <c r="AB42" s="82" t="s">
        <v>208</v>
      </c>
      <c r="AC42" s="82" t="s">
        <v>110</v>
      </c>
      <c r="AD42" s="82" t="s">
        <v>139</v>
      </c>
      <c r="AE42" s="82" t="s">
        <v>261</v>
      </c>
      <c r="AF42" s="57">
        <v>43832.432432432433</v>
      </c>
      <c r="AG42" s="57">
        <v>0</v>
      </c>
      <c r="AH42" s="57">
        <v>0</v>
      </c>
      <c r="AI42" s="57">
        <v>0</v>
      </c>
      <c r="AJ42" s="57">
        <v>0</v>
      </c>
      <c r="AK42" s="57">
        <v>0</v>
      </c>
      <c r="AL42" s="57">
        <v>0</v>
      </c>
      <c r="AM42" s="57">
        <v>0</v>
      </c>
      <c r="AN42" s="57">
        <v>43832.432432432433</v>
      </c>
      <c r="AO42" s="57">
        <v>0</v>
      </c>
      <c r="AP42" s="57">
        <v>0</v>
      </c>
      <c r="AQ42" s="57">
        <v>0</v>
      </c>
      <c r="AR42" s="57">
        <v>0</v>
      </c>
      <c r="AS42" s="57">
        <v>0</v>
      </c>
      <c r="AT42" s="57">
        <v>0</v>
      </c>
      <c r="AU42" s="57">
        <v>0</v>
      </c>
      <c r="AV42" s="57">
        <v>0</v>
      </c>
      <c r="AW42" s="57">
        <v>0</v>
      </c>
      <c r="AX42" s="57">
        <v>0</v>
      </c>
      <c r="AY42" s="57">
        <v>0</v>
      </c>
      <c r="AZ42" s="57">
        <v>0</v>
      </c>
      <c r="BA42" s="57">
        <v>0</v>
      </c>
      <c r="BB42" s="57">
        <v>0</v>
      </c>
      <c r="BC42" s="57">
        <v>0</v>
      </c>
      <c r="BD42" s="57">
        <v>0</v>
      </c>
      <c r="BE42" s="57">
        <v>0</v>
      </c>
      <c r="BF42" s="57">
        <v>0</v>
      </c>
    </row>
    <row r="43" spans="1:58" ht="10.5" x14ac:dyDescent="0.4">
      <c r="D43" s="88" t="s">
        <v>45</v>
      </c>
      <c r="F43" s="81" t="s">
        <v>62</v>
      </c>
      <c r="G43" s="82" t="s">
        <v>112</v>
      </c>
      <c r="H43" s="89"/>
      <c r="I43" s="89"/>
      <c r="J43" s="89"/>
      <c r="K43" s="89"/>
      <c r="L43" s="89"/>
      <c r="M43" s="89"/>
      <c r="N43" s="89"/>
      <c r="O43" s="89"/>
      <c r="P43" s="89"/>
      <c r="Q43" s="83" t="s">
        <v>112</v>
      </c>
      <c r="R43" s="83" t="s">
        <v>112</v>
      </c>
      <c r="S43" s="57">
        <v>43832.432432432433</v>
      </c>
      <c r="T43" s="57">
        <v>570251.67567567562</v>
      </c>
      <c r="U43" s="57">
        <v>0</v>
      </c>
      <c r="V43" s="57">
        <v>0</v>
      </c>
      <c r="W43" s="57">
        <v>0</v>
      </c>
      <c r="X43" s="57">
        <v>0</v>
      </c>
      <c r="Y43" s="57">
        <v>0</v>
      </c>
      <c r="Z43" s="57">
        <v>555038.68504741963</v>
      </c>
      <c r="AA43" s="57">
        <v>1169122.7931555277</v>
      </c>
      <c r="AB43" s="82" t="s">
        <v>112</v>
      </c>
      <c r="AC43" s="82" t="s">
        <v>112</v>
      </c>
      <c r="AD43" s="82" t="s">
        <v>112</v>
      </c>
      <c r="AE43" s="82" t="s">
        <v>112</v>
      </c>
      <c r="AF43" s="57">
        <v>43832.432432432433</v>
      </c>
      <c r="AG43" s="57">
        <v>467606.37405405403</v>
      </c>
      <c r="AH43" s="57">
        <v>0</v>
      </c>
      <c r="AI43" s="57">
        <v>0</v>
      </c>
      <c r="AJ43" s="57">
        <v>0</v>
      </c>
      <c r="AK43" s="57">
        <v>0</v>
      </c>
      <c r="AL43" s="57">
        <v>0</v>
      </c>
      <c r="AM43" s="57">
        <v>0</v>
      </c>
      <c r="AN43" s="57">
        <v>511438.80648648646</v>
      </c>
      <c r="AO43" s="57">
        <v>0</v>
      </c>
      <c r="AP43" s="57">
        <v>0</v>
      </c>
      <c r="AQ43" s="57">
        <v>0</v>
      </c>
      <c r="AR43" s="57">
        <v>0</v>
      </c>
      <c r="AS43" s="57">
        <v>0</v>
      </c>
      <c r="AT43" s="57">
        <v>0</v>
      </c>
      <c r="AU43" s="57">
        <v>0</v>
      </c>
      <c r="AV43" s="57">
        <v>455131.72173888411</v>
      </c>
      <c r="AW43" s="57">
        <v>455131.72173888411</v>
      </c>
      <c r="AX43" s="57">
        <v>0</v>
      </c>
      <c r="AY43" s="57">
        <v>102645.30162162162</v>
      </c>
      <c r="AZ43" s="57">
        <v>0</v>
      </c>
      <c r="BA43" s="57">
        <v>0</v>
      </c>
      <c r="BB43" s="57">
        <v>0</v>
      </c>
      <c r="BC43" s="57">
        <v>0</v>
      </c>
      <c r="BD43" s="57">
        <v>0</v>
      </c>
      <c r="BE43" s="57">
        <v>99906.963308535545</v>
      </c>
      <c r="BF43" s="57">
        <v>202552.26493015717</v>
      </c>
    </row>
    <row r="44" spans="1:58" ht="10.5" x14ac:dyDescent="0.4">
      <c r="C44" s="88" t="s">
        <v>45</v>
      </c>
      <c r="F44" s="81" t="s">
        <v>62</v>
      </c>
      <c r="G44" s="82" t="s">
        <v>112</v>
      </c>
      <c r="H44" s="89"/>
      <c r="I44" s="89"/>
      <c r="J44" s="89"/>
      <c r="K44" s="89"/>
      <c r="L44" s="89"/>
      <c r="M44" s="89"/>
      <c r="N44" s="89"/>
      <c r="O44" s="89"/>
      <c r="P44" s="89"/>
      <c r="Q44" s="83" t="s">
        <v>112</v>
      </c>
      <c r="R44" s="83" t="s">
        <v>112</v>
      </c>
      <c r="S44" s="57">
        <v>43832.432432432433</v>
      </c>
      <c r="T44" s="57">
        <v>600957.53513513505</v>
      </c>
      <c r="U44" s="57">
        <v>31934.093837837841</v>
      </c>
      <c r="V44" s="57">
        <v>52189.433357837843</v>
      </c>
      <c r="W44" s="57">
        <v>34539.915895005412</v>
      </c>
      <c r="X44" s="57">
        <v>35921.512530805638</v>
      </c>
      <c r="Y44" s="57">
        <v>58706.01476463092</v>
      </c>
      <c r="Z44" s="57">
        <v>593891.39300073904</v>
      </c>
      <c r="AA44" s="57">
        <v>1451972.3309544241</v>
      </c>
      <c r="AB44" s="82" t="s">
        <v>112</v>
      </c>
      <c r="AC44" s="82" t="s">
        <v>112</v>
      </c>
      <c r="AD44" s="82" t="s">
        <v>112</v>
      </c>
      <c r="AE44" s="82" t="s">
        <v>112</v>
      </c>
      <c r="AF44" s="57">
        <v>43832.432432432433</v>
      </c>
      <c r="AG44" s="57">
        <v>492785.17881081079</v>
      </c>
      <c r="AH44" s="57">
        <v>26185.956947027029</v>
      </c>
      <c r="AI44" s="57">
        <v>27233.395224908109</v>
      </c>
      <c r="AJ44" s="57">
        <v>28322.731033904438</v>
      </c>
      <c r="AK44" s="57">
        <v>29455.640275260619</v>
      </c>
      <c r="AL44" s="57">
        <v>30633.86588627104</v>
      </c>
      <c r="AM44" s="57">
        <v>31859.220521721891</v>
      </c>
      <c r="AN44" s="57">
        <v>710308.42113233637</v>
      </c>
      <c r="AO44" s="57">
        <v>0</v>
      </c>
      <c r="AP44" s="57">
        <v>0</v>
      </c>
      <c r="AQ44" s="57">
        <v>0</v>
      </c>
      <c r="AR44" s="57">
        <v>15561.940128518921</v>
      </c>
      <c r="AS44" s="57">
        <v>0</v>
      </c>
      <c r="AT44" s="57">
        <v>0</v>
      </c>
      <c r="AU44" s="57">
        <v>17505.066220726312</v>
      </c>
      <c r="AV44" s="57">
        <v>455131.72173888411</v>
      </c>
      <c r="AW44" s="57">
        <v>488198.72808812931</v>
      </c>
      <c r="AX44" s="57">
        <v>0</v>
      </c>
      <c r="AY44" s="57">
        <v>108172.35632432433</v>
      </c>
      <c r="AZ44" s="57">
        <v>5748.1368908108125</v>
      </c>
      <c r="BA44" s="57">
        <v>9394.098004410811</v>
      </c>
      <c r="BB44" s="57">
        <v>6217.1848611009755</v>
      </c>
      <c r="BC44" s="57">
        <v>6465.872255545014</v>
      </c>
      <c r="BD44" s="57">
        <v>10567.082657633566</v>
      </c>
      <c r="BE44" s="57">
        <v>106900.45074013303</v>
      </c>
      <c r="BF44" s="57">
        <v>253465.18173395854</v>
      </c>
    </row>
    <row r="45" spans="1:58" ht="10.5" x14ac:dyDescent="0.4">
      <c r="A45" s="88" t="s">
        <v>89</v>
      </c>
      <c r="F45" s="81" t="s">
        <v>62</v>
      </c>
      <c r="G45" s="82" t="s">
        <v>112</v>
      </c>
      <c r="H45" s="89"/>
      <c r="I45" s="89"/>
      <c r="J45" s="89"/>
      <c r="K45" s="89"/>
      <c r="L45" s="89"/>
      <c r="M45" s="89"/>
      <c r="N45" s="89"/>
      <c r="O45" s="89"/>
      <c r="P45" s="89"/>
      <c r="Q45" s="83" t="s">
        <v>112</v>
      </c>
      <c r="R45" s="83" t="s">
        <v>112</v>
      </c>
      <c r="S45" s="56">
        <v>220138.05405405405</v>
      </c>
      <c r="T45" s="56">
        <v>1111669.087135135</v>
      </c>
      <c r="U45" s="56">
        <v>1061891.2312735135</v>
      </c>
      <c r="V45" s="56">
        <v>1296264.3658419892</v>
      </c>
      <c r="W45" s="56">
        <v>1196355.4450185136</v>
      </c>
      <c r="X45" s="56">
        <v>645629.31855367997</v>
      </c>
      <c r="Y45" s="56">
        <v>128299.3268128843</v>
      </c>
      <c r="Z45" s="56">
        <v>593891.39300073904</v>
      </c>
      <c r="AA45" s="56">
        <v>6254138.2216905085</v>
      </c>
      <c r="AB45" s="82" t="s">
        <v>112</v>
      </c>
      <c r="AC45" s="82" t="s">
        <v>112</v>
      </c>
      <c r="AD45" s="82" t="s">
        <v>112</v>
      </c>
      <c r="AE45" s="82" t="s">
        <v>112</v>
      </c>
      <c r="AF45" s="56">
        <v>43832.432432432433</v>
      </c>
      <c r="AG45" s="56">
        <v>492785.17881081079</v>
      </c>
      <c r="AH45" s="56">
        <v>26185.956947027029</v>
      </c>
      <c r="AI45" s="56">
        <v>27233.395224908109</v>
      </c>
      <c r="AJ45" s="56">
        <v>28322.731033904438</v>
      </c>
      <c r="AK45" s="56">
        <v>29455.640275260619</v>
      </c>
      <c r="AL45" s="56">
        <v>30633.86588627104</v>
      </c>
      <c r="AM45" s="56">
        <v>31859.220521721891</v>
      </c>
      <c r="AN45" s="56">
        <v>710308.42113233637</v>
      </c>
      <c r="AO45" s="56">
        <v>0</v>
      </c>
      <c r="AP45" s="56">
        <v>0</v>
      </c>
      <c r="AQ45" s="56">
        <v>0</v>
      </c>
      <c r="AR45" s="56">
        <v>15561.940128518921</v>
      </c>
      <c r="AS45" s="56">
        <v>0</v>
      </c>
      <c r="AT45" s="56">
        <v>0</v>
      </c>
      <c r="AU45" s="56">
        <v>17505.066220726312</v>
      </c>
      <c r="AV45" s="56">
        <v>455131.72173888411</v>
      </c>
      <c r="AW45" s="56">
        <v>488198.72808812931</v>
      </c>
      <c r="AX45" s="56">
        <v>176305.62162162163</v>
      </c>
      <c r="AY45" s="56">
        <v>618883.90832432429</v>
      </c>
      <c r="AZ45" s="56">
        <v>1035705.2743264864</v>
      </c>
      <c r="BA45" s="56">
        <v>1253469.0304885621</v>
      </c>
      <c r="BB45" s="56">
        <v>1168032.7139846091</v>
      </c>
      <c r="BC45" s="56">
        <v>616173.67827841931</v>
      </c>
      <c r="BD45" s="56">
        <v>80160.394705886953</v>
      </c>
      <c r="BE45" s="56">
        <v>106900.45074013303</v>
      </c>
      <c r="BF45" s="56">
        <v>5055631.0724700429</v>
      </c>
    </row>
    <row r="46" spans="1:58" x14ac:dyDescent="0.35">
      <c r="A46" s="84" t="s">
        <v>62</v>
      </c>
      <c r="AF46" s="56">
        <f>+AF43+AO43</f>
        <v>43832.432432432433</v>
      </c>
      <c r="AG46" s="56">
        <f t="shared" ref="AG46:AN46" si="1">+AG43+AP43</f>
        <v>467606.37405405403</v>
      </c>
      <c r="AH46" s="56">
        <f t="shared" si="1"/>
        <v>0</v>
      </c>
      <c r="AI46" s="56">
        <f t="shared" si="1"/>
        <v>0</v>
      </c>
      <c r="AJ46" s="56">
        <f t="shared" si="1"/>
        <v>0</v>
      </c>
      <c r="AK46" s="56">
        <f t="shared" si="1"/>
        <v>0</v>
      </c>
      <c r="AL46" s="56">
        <f t="shared" si="1"/>
        <v>0</v>
      </c>
      <c r="AM46" s="56">
        <f t="shared" si="1"/>
        <v>455131.72173888411</v>
      </c>
      <c r="AN46" s="56">
        <f t="shared" si="1"/>
        <v>966570.52822537057</v>
      </c>
    </row>
    <row r="47" spans="1:58" x14ac:dyDescent="0.35">
      <c r="A47" s="84" t="s">
        <v>130</v>
      </c>
    </row>
    <row r="48" spans="1:58" x14ac:dyDescent="0.35">
      <c r="A48" s="84" t="s">
        <v>277</v>
      </c>
    </row>
    <row r="49" spans="1:1" x14ac:dyDescent="0.35">
      <c r="A49" s="84" t="s">
        <v>278</v>
      </c>
    </row>
    <row r="50" spans="1:1" x14ac:dyDescent="0.35">
      <c r="A50" s="84" t="s">
        <v>279</v>
      </c>
    </row>
    <row r="51" spans="1:1" x14ac:dyDescent="0.35">
      <c r="A51" s="84" t="s">
        <v>280</v>
      </c>
    </row>
    <row r="52" spans="1:1" x14ac:dyDescent="0.35">
      <c r="A52" s="84" t="s">
        <v>281</v>
      </c>
    </row>
    <row r="53" spans="1:1" x14ac:dyDescent="0.35">
      <c r="A53" s="84" t="s">
        <v>282</v>
      </c>
    </row>
    <row r="54" spans="1:1" x14ac:dyDescent="0.35">
      <c r="A54" s="84" t="s">
        <v>283</v>
      </c>
    </row>
    <row r="55" spans="1:1" x14ac:dyDescent="0.35">
      <c r="A55" s="84" t="s">
        <v>284</v>
      </c>
    </row>
    <row r="56" spans="1:1" x14ac:dyDescent="0.35">
      <c r="A56" s="84" t="s">
        <v>285</v>
      </c>
    </row>
    <row r="57" spans="1:1" x14ac:dyDescent="0.35">
      <c r="A57" s="84" t="s">
        <v>286</v>
      </c>
    </row>
  </sheetData>
  <pageMargins left="0.75" right="0.75" top="1" bottom="1" header="0.5" footer="0.5"/>
  <headerFooter alignWithMargins="0">
    <oddHeader>&amp;F</oddHead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N45"/>
  <sheetViews>
    <sheetView showGridLines="0" showRowColHeaders="0" workbookViewId="0">
      <pane xSplit="5" ySplit="6" topLeftCell="S7" activePane="bottomRight" state="frozenSplit"/>
      <selection activeCell="E20" sqref="E20"/>
      <selection pane="topRight" activeCell="E20" sqref="E20"/>
      <selection pane="bottomLeft" activeCell="E20" sqref="E20"/>
      <selection pane="bottomRight" activeCell="E20" sqref="E20"/>
    </sheetView>
  </sheetViews>
  <sheetFormatPr defaultColWidth="8" defaultRowHeight="10.199999999999999" x14ac:dyDescent="0.35"/>
  <cols>
    <col min="1" max="1" width="0.41796875" style="90" customWidth="1"/>
    <col min="2" max="4" width="1.68359375" style="90" customWidth="1"/>
    <col min="5" max="5" width="67.68359375" style="90" customWidth="1"/>
    <col min="6" max="6" width="0.41796875" style="90" customWidth="1"/>
    <col min="7" max="7" width="11.15625" style="91" customWidth="1"/>
    <col min="8" max="8" width="7.68359375" style="92" customWidth="1"/>
    <col min="9" max="15" width="8.578125" style="92" customWidth="1"/>
    <col min="16" max="16" width="9.41796875" style="92" customWidth="1"/>
    <col min="17" max="17" width="7.68359375" style="91" customWidth="1"/>
    <col min="18" max="18" width="8.578125" style="91" customWidth="1"/>
    <col min="19" max="26" width="8.578125" style="92" customWidth="1"/>
    <col min="27" max="27" width="10.26171875" style="92" customWidth="1"/>
    <col min="28" max="28" width="8.578125" style="91" customWidth="1"/>
    <col min="29" max="29" width="10.26171875" style="91" customWidth="1"/>
    <col min="30" max="30" width="6.83984375" style="91" customWidth="1"/>
    <col min="31" max="31" width="13.68359375" style="91" customWidth="1"/>
    <col min="32" max="39" width="8.578125" style="92" customWidth="1"/>
    <col min="40" max="40" width="10.26171875" style="92" customWidth="1"/>
    <col min="41" max="256" width="8" style="93"/>
    <col min="257" max="257" width="0.41796875" style="93" customWidth="1"/>
    <col min="258" max="260" width="1.68359375" style="93" customWidth="1"/>
    <col min="261" max="261" width="67.68359375" style="93" customWidth="1"/>
    <col min="262" max="262" width="0.41796875" style="93" customWidth="1"/>
    <col min="263" max="263" width="11.15625" style="93" customWidth="1"/>
    <col min="264" max="264" width="7.68359375" style="93" customWidth="1"/>
    <col min="265" max="271" width="8.578125" style="93" customWidth="1"/>
    <col min="272" max="272" width="9.41796875" style="93" customWidth="1"/>
    <col min="273" max="273" width="7.68359375" style="93" customWidth="1"/>
    <col min="274" max="282" width="8.578125" style="93" customWidth="1"/>
    <col min="283" max="283" width="10.26171875" style="93" customWidth="1"/>
    <col min="284" max="284" width="8.578125" style="93" customWidth="1"/>
    <col min="285" max="285" width="10.26171875" style="93" customWidth="1"/>
    <col min="286" max="286" width="6.83984375" style="93" customWidth="1"/>
    <col min="287" max="287" width="13.68359375" style="93" customWidth="1"/>
    <col min="288" max="295" width="8.578125" style="93" customWidth="1"/>
    <col min="296" max="296" width="10.26171875" style="93" customWidth="1"/>
    <col min="297" max="512" width="8" style="93"/>
    <col min="513" max="513" width="0.41796875" style="93" customWidth="1"/>
    <col min="514" max="516" width="1.68359375" style="93" customWidth="1"/>
    <col min="517" max="517" width="67.68359375" style="93" customWidth="1"/>
    <col min="518" max="518" width="0.41796875" style="93" customWidth="1"/>
    <col min="519" max="519" width="11.15625" style="93" customWidth="1"/>
    <col min="520" max="520" width="7.68359375" style="93" customWidth="1"/>
    <col min="521" max="527" width="8.578125" style="93" customWidth="1"/>
    <col min="528" max="528" width="9.41796875" style="93" customWidth="1"/>
    <col min="529" max="529" width="7.68359375" style="93" customWidth="1"/>
    <col min="530" max="538" width="8.578125" style="93" customWidth="1"/>
    <col min="539" max="539" width="10.26171875" style="93" customWidth="1"/>
    <col min="540" max="540" width="8.578125" style="93" customWidth="1"/>
    <col min="541" max="541" width="10.26171875" style="93" customWidth="1"/>
    <col min="542" max="542" width="6.83984375" style="93" customWidth="1"/>
    <col min="543" max="543" width="13.68359375" style="93" customWidth="1"/>
    <col min="544" max="551" width="8.578125" style="93" customWidth="1"/>
    <col min="552" max="552" width="10.26171875" style="93" customWidth="1"/>
    <col min="553" max="768" width="8" style="93"/>
    <col min="769" max="769" width="0.41796875" style="93" customWidth="1"/>
    <col min="770" max="772" width="1.68359375" style="93" customWidth="1"/>
    <col min="773" max="773" width="67.68359375" style="93" customWidth="1"/>
    <col min="774" max="774" width="0.41796875" style="93" customWidth="1"/>
    <col min="775" max="775" width="11.15625" style="93" customWidth="1"/>
    <col min="776" max="776" width="7.68359375" style="93" customWidth="1"/>
    <col min="777" max="783" width="8.578125" style="93" customWidth="1"/>
    <col min="784" max="784" width="9.41796875" style="93" customWidth="1"/>
    <col min="785" max="785" width="7.68359375" style="93" customWidth="1"/>
    <col min="786" max="794" width="8.578125" style="93" customWidth="1"/>
    <col min="795" max="795" width="10.26171875" style="93" customWidth="1"/>
    <col min="796" max="796" width="8.578125" style="93" customWidth="1"/>
    <col min="797" max="797" width="10.26171875" style="93" customWidth="1"/>
    <col min="798" max="798" width="6.83984375" style="93" customWidth="1"/>
    <col min="799" max="799" width="13.68359375" style="93" customWidth="1"/>
    <col min="800" max="807" width="8.578125" style="93" customWidth="1"/>
    <col min="808" max="808" width="10.26171875" style="93" customWidth="1"/>
    <col min="809" max="1024" width="8" style="93"/>
    <col min="1025" max="1025" width="0.41796875" style="93" customWidth="1"/>
    <col min="1026" max="1028" width="1.68359375" style="93" customWidth="1"/>
    <col min="1029" max="1029" width="67.68359375" style="93" customWidth="1"/>
    <col min="1030" max="1030" width="0.41796875" style="93" customWidth="1"/>
    <col min="1031" max="1031" width="11.15625" style="93" customWidth="1"/>
    <col min="1032" max="1032" width="7.68359375" style="93" customWidth="1"/>
    <col min="1033" max="1039" width="8.578125" style="93" customWidth="1"/>
    <col min="1040" max="1040" width="9.41796875" style="93" customWidth="1"/>
    <col min="1041" max="1041" width="7.68359375" style="93" customWidth="1"/>
    <col min="1042" max="1050" width="8.578125" style="93" customWidth="1"/>
    <col min="1051" max="1051" width="10.26171875" style="93" customWidth="1"/>
    <col min="1052" max="1052" width="8.578125" style="93" customWidth="1"/>
    <col min="1053" max="1053" width="10.26171875" style="93" customWidth="1"/>
    <col min="1054" max="1054" width="6.83984375" style="93" customWidth="1"/>
    <col min="1055" max="1055" width="13.68359375" style="93" customWidth="1"/>
    <col min="1056" max="1063" width="8.578125" style="93" customWidth="1"/>
    <col min="1064" max="1064" width="10.26171875" style="93" customWidth="1"/>
    <col min="1065" max="1280" width="8" style="93"/>
    <col min="1281" max="1281" width="0.41796875" style="93" customWidth="1"/>
    <col min="1282" max="1284" width="1.68359375" style="93" customWidth="1"/>
    <col min="1285" max="1285" width="67.68359375" style="93" customWidth="1"/>
    <col min="1286" max="1286" width="0.41796875" style="93" customWidth="1"/>
    <col min="1287" max="1287" width="11.15625" style="93" customWidth="1"/>
    <col min="1288" max="1288" width="7.68359375" style="93" customWidth="1"/>
    <col min="1289" max="1295" width="8.578125" style="93" customWidth="1"/>
    <col min="1296" max="1296" width="9.41796875" style="93" customWidth="1"/>
    <col min="1297" max="1297" width="7.68359375" style="93" customWidth="1"/>
    <col min="1298" max="1306" width="8.578125" style="93" customWidth="1"/>
    <col min="1307" max="1307" width="10.26171875" style="93" customWidth="1"/>
    <col min="1308" max="1308" width="8.578125" style="93" customWidth="1"/>
    <col min="1309" max="1309" width="10.26171875" style="93" customWidth="1"/>
    <col min="1310" max="1310" width="6.83984375" style="93" customWidth="1"/>
    <col min="1311" max="1311" width="13.68359375" style="93" customWidth="1"/>
    <col min="1312" max="1319" width="8.578125" style="93" customWidth="1"/>
    <col min="1320" max="1320" width="10.26171875" style="93" customWidth="1"/>
    <col min="1321" max="1536" width="8" style="93"/>
    <col min="1537" max="1537" width="0.41796875" style="93" customWidth="1"/>
    <col min="1538" max="1540" width="1.68359375" style="93" customWidth="1"/>
    <col min="1541" max="1541" width="67.68359375" style="93" customWidth="1"/>
    <col min="1542" max="1542" width="0.41796875" style="93" customWidth="1"/>
    <col min="1543" max="1543" width="11.15625" style="93" customWidth="1"/>
    <col min="1544" max="1544" width="7.68359375" style="93" customWidth="1"/>
    <col min="1545" max="1551" width="8.578125" style="93" customWidth="1"/>
    <col min="1552" max="1552" width="9.41796875" style="93" customWidth="1"/>
    <col min="1553" max="1553" width="7.68359375" style="93" customWidth="1"/>
    <col min="1554" max="1562" width="8.578125" style="93" customWidth="1"/>
    <col min="1563" max="1563" width="10.26171875" style="93" customWidth="1"/>
    <col min="1564" max="1564" width="8.578125" style="93" customWidth="1"/>
    <col min="1565" max="1565" width="10.26171875" style="93" customWidth="1"/>
    <col min="1566" max="1566" width="6.83984375" style="93" customWidth="1"/>
    <col min="1567" max="1567" width="13.68359375" style="93" customWidth="1"/>
    <col min="1568" max="1575" width="8.578125" style="93" customWidth="1"/>
    <col min="1576" max="1576" width="10.26171875" style="93" customWidth="1"/>
    <col min="1577" max="1792" width="8" style="93"/>
    <col min="1793" max="1793" width="0.41796875" style="93" customWidth="1"/>
    <col min="1794" max="1796" width="1.68359375" style="93" customWidth="1"/>
    <col min="1797" max="1797" width="67.68359375" style="93" customWidth="1"/>
    <col min="1798" max="1798" width="0.41796875" style="93" customWidth="1"/>
    <col min="1799" max="1799" width="11.15625" style="93" customWidth="1"/>
    <col min="1800" max="1800" width="7.68359375" style="93" customWidth="1"/>
    <col min="1801" max="1807" width="8.578125" style="93" customWidth="1"/>
    <col min="1808" max="1808" width="9.41796875" style="93" customWidth="1"/>
    <col min="1809" max="1809" width="7.68359375" style="93" customWidth="1"/>
    <col min="1810" max="1818" width="8.578125" style="93" customWidth="1"/>
    <col min="1819" max="1819" width="10.26171875" style="93" customWidth="1"/>
    <col min="1820" max="1820" width="8.578125" style="93" customWidth="1"/>
    <col min="1821" max="1821" width="10.26171875" style="93" customWidth="1"/>
    <col min="1822" max="1822" width="6.83984375" style="93" customWidth="1"/>
    <col min="1823" max="1823" width="13.68359375" style="93" customWidth="1"/>
    <col min="1824" max="1831" width="8.578125" style="93" customWidth="1"/>
    <col min="1832" max="1832" width="10.26171875" style="93" customWidth="1"/>
    <col min="1833" max="2048" width="8" style="93"/>
    <col min="2049" max="2049" width="0.41796875" style="93" customWidth="1"/>
    <col min="2050" max="2052" width="1.68359375" style="93" customWidth="1"/>
    <col min="2053" max="2053" width="67.68359375" style="93" customWidth="1"/>
    <col min="2054" max="2054" width="0.41796875" style="93" customWidth="1"/>
    <col min="2055" max="2055" width="11.15625" style="93" customWidth="1"/>
    <col min="2056" max="2056" width="7.68359375" style="93" customWidth="1"/>
    <col min="2057" max="2063" width="8.578125" style="93" customWidth="1"/>
    <col min="2064" max="2064" width="9.41796875" style="93" customWidth="1"/>
    <col min="2065" max="2065" width="7.68359375" style="93" customWidth="1"/>
    <col min="2066" max="2074" width="8.578125" style="93" customWidth="1"/>
    <col min="2075" max="2075" width="10.26171875" style="93" customWidth="1"/>
    <col min="2076" max="2076" width="8.578125" style="93" customWidth="1"/>
    <col min="2077" max="2077" width="10.26171875" style="93" customWidth="1"/>
    <col min="2078" max="2078" width="6.83984375" style="93" customWidth="1"/>
    <col min="2079" max="2079" width="13.68359375" style="93" customWidth="1"/>
    <col min="2080" max="2087" width="8.578125" style="93" customWidth="1"/>
    <col min="2088" max="2088" width="10.26171875" style="93" customWidth="1"/>
    <col min="2089" max="2304" width="8" style="93"/>
    <col min="2305" max="2305" width="0.41796875" style="93" customWidth="1"/>
    <col min="2306" max="2308" width="1.68359375" style="93" customWidth="1"/>
    <col min="2309" max="2309" width="67.68359375" style="93" customWidth="1"/>
    <col min="2310" max="2310" width="0.41796875" style="93" customWidth="1"/>
    <col min="2311" max="2311" width="11.15625" style="93" customWidth="1"/>
    <col min="2312" max="2312" width="7.68359375" style="93" customWidth="1"/>
    <col min="2313" max="2319" width="8.578125" style="93" customWidth="1"/>
    <col min="2320" max="2320" width="9.41796875" style="93" customWidth="1"/>
    <col min="2321" max="2321" width="7.68359375" style="93" customWidth="1"/>
    <col min="2322" max="2330" width="8.578125" style="93" customWidth="1"/>
    <col min="2331" max="2331" width="10.26171875" style="93" customWidth="1"/>
    <col min="2332" max="2332" width="8.578125" style="93" customWidth="1"/>
    <col min="2333" max="2333" width="10.26171875" style="93" customWidth="1"/>
    <col min="2334" max="2334" width="6.83984375" style="93" customWidth="1"/>
    <col min="2335" max="2335" width="13.68359375" style="93" customWidth="1"/>
    <col min="2336" max="2343" width="8.578125" style="93" customWidth="1"/>
    <col min="2344" max="2344" width="10.26171875" style="93" customWidth="1"/>
    <col min="2345" max="2560" width="8" style="93"/>
    <col min="2561" max="2561" width="0.41796875" style="93" customWidth="1"/>
    <col min="2562" max="2564" width="1.68359375" style="93" customWidth="1"/>
    <col min="2565" max="2565" width="67.68359375" style="93" customWidth="1"/>
    <col min="2566" max="2566" width="0.41796875" style="93" customWidth="1"/>
    <col min="2567" max="2567" width="11.15625" style="93" customWidth="1"/>
    <col min="2568" max="2568" width="7.68359375" style="93" customWidth="1"/>
    <col min="2569" max="2575" width="8.578125" style="93" customWidth="1"/>
    <col min="2576" max="2576" width="9.41796875" style="93" customWidth="1"/>
    <col min="2577" max="2577" width="7.68359375" style="93" customWidth="1"/>
    <col min="2578" max="2586" width="8.578125" style="93" customWidth="1"/>
    <col min="2587" max="2587" width="10.26171875" style="93" customWidth="1"/>
    <col min="2588" max="2588" width="8.578125" style="93" customWidth="1"/>
    <col min="2589" max="2589" width="10.26171875" style="93" customWidth="1"/>
    <col min="2590" max="2590" width="6.83984375" style="93" customWidth="1"/>
    <col min="2591" max="2591" width="13.68359375" style="93" customWidth="1"/>
    <col min="2592" max="2599" width="8.578125" style="93" customWidth="1"/>
    <col min="2600" max="2600" width="10.26171875" style="93" customWidth="1"/>
    <col min="2601" max="2816" width="8" style="93"/>
    <col min="2817" max="2817" width="0.41796875" style="93" customWidth="1"/>
    <col min="2818" max="2820" width="1.68359375" style="93" customWidth="1"/>
    <col min="2821" max="2821" width="67.68359375" style="93" customWidth="1"/>
    <col min="2822" max="2822" width="0.41796875" style="93" customWidth="1"/>
    <col min="2823" max="2823" width="11.15625" style="93" customWidth="1"/>
    <col min="2824" max="2824" width="7.68359375" style="93" customWidth="1"/>
    <col min="2825" max="2831" width="8.578125" style="93" customWidth="1"/>
    <col min="2832" max="2832" width="9.41796875" style="93" customWidth="1"/>
    <col min="2833" max="2833" width="7.68359375" style="93" customWidth="1"/>
    <col min="2834" max="2842" width="8.578125" style="93" customWidth="1"/>
    <col min="2843" max="2843" width="10.26171875" style="93" customWidth="1"/>
    <col min="2844" max="2844" width="8.578125" style="93" customWidth="1"/>
    <col min="2845" max="2845" width="10.26171875" style="93" customWidth="1"/>
    <col min="2846" max="2846" width="6.83984375" style="93" customWidth="1"/>
    <col min="2847" max="2847" width="13.68359375" style="93" customWidth="1"/>
    <col min="2848" max="2855" width="8.578125" style="93" customWidth="1"/>
    <col min="2856" max="2856" width="10.26171875" style="93" customWidth="1"/>
    <col min="2857" max="3072" width="8" style="93"/>
    <col min="3073" max="3073" width="0.41796875" style="93" customWidth="1"/>
    <col min="3074" max="3076" width="1.68359375" style="93" customWidth="1"/>
    <col min="3077" max="3077" width="67.68359375" style="93" customWidth="1"/>
    <col min="3078" max="3078" width="0.41796875" style="93" customWidth="1"/>
    <col min="3079" max="3079" width="11.15625" style="93" customWidth="1"/>
    <col min="3080" max="3080" width="7.68359375" style="93" customWidth="1"/>
    <col min="3081" max="3087" width="8.578125" style="93" customWidth="1"/>
    <col min="3088" max="3088" width="9.41796875" style="93" customWidth="1"/>
    <col min="3089" max="3089" width="7.68359375" style="93" customWidth="1"/>
    <col min="3090" max="3098" width="8.578125" style="93" customWidth="1"/>
    <col min="3099" max="3099" width="10.26171875" style="93" customWidth="1"/>
    <col min="3100" max="3100" width="8.578125" style="93" customWidth="1"/>
    <col min="3101" max="3101" width="10.26171875" style="93" customWidth="1"/>
    <col min="3102" max="3102" width="6.83984375" style="93" customWidth="1"/>
    <col min="3103" max="3103" width="13.68359375" style="93" customWidth="1"/>
    <col min="3104" max="3111" width="8.578125" style="93" customWidth="1"/>
    <col min="3112" max="3112" width="10.26171875" style="93" customWidth="1"/>
    <col min="3113" max="3328" width="8" style="93"/>
    <col min="3329" max="3329" width="0.41796875" style="93" customWidth="1"/>
    <col min="3330" max="3332" width="1.68359375" style="93" customWidth="1"/>
    <col min="3333" max="3333" width="67.68359375" style="93" customWidth="1"/>
    <col min="3334" max="3334" width="0.41796875" style="93" customWidth="1"/>
    <col min="3335" max="3335" width="11.15625" style="93" customWidth="1"/>
    <col min="3336" max="3336" width="7.68359375" style="93" customWidth="1"/>
    <col min="3337" max="3343" width="8.578125" style="93" customWidth="1"/>
    <col min="3344" max="3344" width="9.41796875" style="93" customWidth="1"/>
    <col min="3345" max="3345" width="7.68359375" style="93" customWidth="1"/>
    <col min="3346" max="3354" width="8.578125" style="93" customWidth="1"/>
    <col min="3355" max="3355" width="10.26171875" style="93" customWidth="1"/>
    <col min="3356" max="3356" width="8.578125" style="93" customWidth="1"/>
    <col min="3357" max="3357" width="10.26171875" style="93" customWidth="1"/>
    <col min="3358" max="3358" width="6.83984375" style="93" customWidth="1"/>
    <col min="3359" max="3359" width="13.68359375" style="93" customWidth="1"/>
    <col min="3360" max="3367" width="8.578125" style="93" customWidth="1"/>
    <col min="3368" max="3368" width="10.26171875" style="93" customWidth="1"/>
    <col min="3369" max="3584" width="8" style="93"/>
    <col min="3585" max="3585" width="0.41796875" style="93" customWidth="1"/>
    <col min="3586" max="3588" width="1.68359375" style="93" customWidth="1"/>
    <col min="3589" max="3589" width="67.68359375" style="93" customWidth="1"/>
    <col min="3590" max="3590" width="0.41796875" style="93" customWidth="1"/>
    <col min="3591" max="3591" width="11.15625" style="93" customWidth="1"/>
    <col min="3592" max="3592" width="7.68359375" style="93" customWidth="1"/>
    <col min="3593" max="3599" width="8.578125" style="93" customWidth="1"/>
    <col min="3600" max="3600" width="9.41796875" style="93" customWidth="1"/>
    <col min="3601" max="3601" width="7.68359375" style="93" customWidth="1"/>
    <col min="3602" max="3610" width="8.578125" style="93" customWidth="1"/>
    <col min="3611" max="3611" width="10.26171875" style="93" customWidth="1"/>
    <col min="3612" max="3612" width="8.578125" style="93" customWidth="1"/>
    <col min="3613" max="3613" width="10.26171875" style="93" customWidth="1"/>
    <col min="3614" max="3614" width="6.83984375" style="93" customWidth="1"/>
    <col min="3615" max="3615" width="13.68359375" style="93" customWidth="1"/>
    <col min="3616" max="3623" width="8.578125" style="93" customWidth="1"/>
    <col min="3624" max="3624" width="10.26171875" style="93" customWidth="1"/>
    <col min="3625" max="3840" width="8" style="93"/>
    <col min="3841" max="3841" width="0.41796875" style="93" customWidth="1"/>
    <col min="3842" max="3844" width="1.68359375" style="93" customWidth="1"/>
    <col min="3845" max="3845" width="67.68359375" style="93" customWidth="1"/>
    <col min="3846" max="3846" width="0.41796875" style="93" customWidth="1"/>
    <col min="3847" max="3847" width="11.15625" style="93" customWidth="1"/>
    <col min="3848" max="3848" width="7.68359375" style="93" customWidth="1"/>
    <col min="3849" max="3855" width="8.578125" style="93" customWidth="1"/>
    <col min="3856" max="3856" width="9.41796875" style="93" customWidth="1"/>
    <col min="3857" max="3857" width="7.68359375" style="93" customWidth="1"/>
    <col min="3858" max="3866" width="8.578125" style="93" customWidth="1"/>
    <col min="3867" max="3867" width="10.26171875" style="93" customWidth="1"/>
    <col min="3868" max="3868" width="8.578125" style="93" customWidth="1"/>
    <col min="3869" max="3869" width="10.26171875" style="93" customWidth="1"/>
    <col min="3870" max="3870" width="6.83984375" style="93" customWidth="1"/>
    <col min="3871" max="3871" width="13.68359375" style="93" customWidth="1"/>
    <col min="3872" max="3879" width="8.578125" style="93" customWidth="1"/>
    <col min="3880" max="3880" width="10.26171875" style="93" customWidth="1"/>
    <col min="3881" max="4096" width="8" style="93"/>
    <col min="4097" max="4097" width="0.41796875" style="93" customWidth="1"/>
    <col min="4098" max="4100" width="1.68359375" style="93" customWidth="1"/>
    <col min="4101" max="4101" width="67.68359375" style="93" customWidth="1"/>
    <col min="4102" max="4102" width="0.41796875" style="93" customWidth="1"/>
    <col min="4103" max="4103" width="11.15625" style="93" customWidth="1"/>
    <col min="4104" max="4104" width="7.68359375" style="93" customWidth="1"/>
    <col min="4105" max="4111" width="8.578125" style="93" customWidth="1"/>
    <col min="4112" max="4112" width="9.41796875" style="93" customWidth="1"/>
    <col min="4113" max="4113" width="7.68359375" style="93" customWidth="1"/>
    <col min="4114" max="4122" width="8.578125" style="93" customWidth="1"/>
    <col min="4123" max="4123" width="10.26171875" style="93" customWidth="1"/>
    <col min="4124" max="4124" width="8.578125" style="93" customWidth="1"/>
    <col min="4125" max="4125" width="10.26171875" style="93" customWidth="1"/>
    <col min="4126" max="4126" width="6.83984375" style="93" customWidth="1"/>
    <col min="4127" max="4127" width="13.68359375" style="93" customWidth="1"/>
    <col min="4128" max="4135" width="8.578125" style="93" customWidth="1"/>
    <col min="4136" max="4136" width="10.26171875" style="93" customWidth="1"/>
    <col min="4137" max="4352" width="8" style="93"/>
    <col min="4353" max="4353" width="0.41796875" style="93" customWidth="1"/>
    <col min="4354" max="4356" width="1.68359375" style="93" customWidth="1"/>
    <col min="4357" max="4357" width="67.68359375" style="93" customWidth="1"/>
    <col min="4358" max="4358" width="0.41796875" style="93" customWidth="1"/>
    <col min="4359" max="4359" width="11.15625" style="93" customWidth="1"/>
    <col min="4360" max="4360" width="7.68359375" style="93" customWidth="1"/>
    <col min="4361" max="4367" width="8.578125" style="93" customWidth="1"/>
    <col min="4368" max="4368" width="9.41796875" style="93" customWidth="1"/>
    <col min="4369" max="4369" width="7.68359375" style="93" customWidth="1"/>
    <col min="4370" max="4378" width="8.578125" style="93" customWidth="1"/>
    <col min="4379" max="4379" width="10.26171875" style="93" customWidth="1"/>
    <col min="4380" max="4380" width="8.578125" style="93" customWidth="1"/>
    <col min="4381" max="4381" width="10.26171875" style="93" customWidth="1"/>
    <col min="4382" max="4382" width="6.83984375" style="93" customWidth="1"/>
    <col min="4383" max="4383" width="13.68359375" style="93" customWidth="1"/>
    <col min="4384" max="4391" width="8.578125" style="93" customWidth="1"/>
    <col min="4392" max="4392" width="10.26171875" style="93" customWidth="1"/>
    <col min="4393" max="4608" width="8" style="93"/>
    <col min="4609" max="4609" width="0.41796875" style="93" customWidth="1"/>
    <col min="4610" max="4612" width="1.68359375" style="93" customWidth="1"/>
    <col min="4613" max="4613" width="67.68359375" style="93" customWidth="1"/>
    <col min="4614" max="4614" width="0.41796875" style="93" customWidth="1"/>
    <col min="4615" max="4615" width="11.15625" style="93" customWidth="1"/>
    <col min="4616" max="4616" width="7.68359375" style="93" customWidth="1"/>
    <col min="4617" max="4623" width="8.578125" style="93" customWidth="1"/>
    <col min="4624" max="4624" width="9.41796875" style="93" customWidth="1"/>
    <col min="4625" max="4625" width="7.68359375" style="93" customWidth="1"/>
    <col min="4626" max="4634" width="8.578125" style="93" customWidth="1"/>
    <col min="4635" max="4635" width="10.26171875" style="93" customWidth="1"/>
    <col min="4636" max="4636" width="8.578125" style="93" customWidth="1"/>
    <col min="4637" max="4637" width="10.26171875" style="93" customWidth="1"/>
    <col min="4638" max="4638" width="6.83984375" style="93" customWidth="1"/>
    <col min="4639" max="4639" width="13.68359375" style="93" customWidth="1"/>
    <col min="4640" max="4647" width="8.578125" style="93" customWidth="1"/>
    <col min="4648" max="4648" width="10.26171875" style="93" customWidth="1"/>
    <col min="4649" max="4864" width="8" style="93"/>
    <col min="4865" max="4865" width="0.41796875" style="93" customWidth="1"/>
    <col min="4866" max="4868" width="1.68359375" style="93" customWidth="1"/>
    <col min="4869" max="4869" width="67.68359375" style="93" customWidth="1"/>
    <col min="4870" max="4870" width="0.41796875" style="93" customWidth="1"/>
    <col min="4871" max="4871" width="11.15625" style="93" customWidth="1"/>
    <col min="4872" max="4872" width="7.68359375" style="93" customWidth="1"/>
    <col min="4873" max="4879" width="8.578125" style="93" customWidth="1"/>
    <col min="4880" max="4880" width="9.41796875" style="93" customWidth="1"/>
    <col min="4881" max="4881" width="7.68359375" style="93" customWidth="1"/>
    <col min="4882" max="4890" width="8.578125" style="93" customWidth="1"/>
    <col min="4891" max="4891" width="10.26171875" style="93" customWidth="1"/>
    <col min="4892" max="4892" width="8.578125" style="93" customWidth="1"/>
    <col min="4893" max="4893" width="10.26171875" style="93" customWidth="1"/>
    <col min="4894" max="4894" width="6.83984375" style="93" customWidth="1"/>
    <col min="4895" max="4895" width="13.68359375" style="93" customWidth="1"/>
    <col min="4896" max="4903" width="8.578125" style="93" customWidth="1"/>
    <col min="4904" max="4904" width="10.26171875" style="93" customWidth="1"/>
    <col min="4905" max="5120" width="8" style="93"/>
    <col min="5121" max="5121" width="0.41796875" style="93" customWidth="1"/>
    <col min="5122" max="5124" width="1.68359375" style="93" customWidth="1"/>
    <col min="5125" max="5125" width="67.68359375" style="93" customWidth="1"/>
    <col min="5126" max="5126" width="0.41796875" style="93" customWidth="1"/>
    <col min="5127" max="5127" width="11.15625" style="93" customWidth="1"/>
    <col min="5128" max="5128" width="7.68359375" style="93" customWidth="1"/>
    <col min="5129" max="5135" width="8.578125" style="93" customWidth="1"/>
    <col min="5136" max="5136" width="9.41796875" style="93" customWidth="1"/>
    <col min="5137" max="5137" width="7.68359375" style="93" customWidth="1"/>
    <col min="5138" max="5146" width="8.578125" style="93" customWidth="1"/>
    <col min="5147" max="5147" width="10.26171875" style="93" customWidth="1"/>
    <col min="5148" max="5148" width="8.578125" style="93" customWidth="1"/>
    <col min="5149" max="5149" width="10.26171875" style="93" customWidth="1"/>
    <col min="5150" max="5150" width="6.83984375" style="93" customWidth="1"/>
    <col min="5151" max="5151" width="13.68359375" style="93" customWidth="1"/>
    <col min="5152" max="5159" width="8.578125" style="93" customWidth="1"/>
    <col min="5160" max="5160" width="10.26171875" style="93" customWidth="1"/>
    <col min="5161" max="5376" width="8" style="93"/>
    <col min="5377" max="5377" width="0.41796875" style="93" customWidth="1"/>
    <col min="5378" max="5380" width="1.68359375" style="93" customWidth="1"/>
    <col min="5381" max="5381" width="67.68359375" style="93" customWidth="1"/>
    <col min="5382" max="5382" width="0.41796875" style="93" customWidth="1"/>
    <col min="5383" max="5383" width="11.15625" style="93" customWidth="1"/>
    <col min="5384" max="5384" width="7.68359375" style="93" customWidth="1"/>
    <col min="5385" max="5391" width="8.578125" style="93" customWidth="1"/>
    <col min="5392" max="5392" width="9.41796875" style="93" customWidth="1"/>
    <col min="5393" max="5393" width="7.68359375" style="93" customWidth="1"/>
    <col min="5394" max="5402" width="8.578125" style="93" customWidth="1"/>
    <col min="5403" max="5403" width="10.26171875" style="93" customWidth="1"/>
    <col min="5404" max="5404" width="8.578125" style="93" customWidth="1"/>
    <col min="5405" max="5405" width="10.26171875" style="93" customWidth="1"/>
    <col min="5406" max="5406" width="6.83984375" style="93" customWidth="1"/>
    <col min="5407" max="5407" width="13.68359375" style="93" customWidth="1"/>
    <col min="5408" max="5415" width="8.578125" style="93" customWidth="1"/>
    <col min="5416" max="5416" width="10.26171875" style="93" customWidth="1"/>
    <col min="5417" max="5632" width="8" style="93"/>
    <col min="5633" max="5633" width="0.41796875" style="93" customWidth="1"/>
    <col min="5634" max="5636" width="1.68359375" style="93" customWidth="1"/>
    <col min="5637" max="5637" width="67.68359375" style="93" customWidth="1"/>
    <col min="5638" max="5638" width="0.41796875" style="93" customWidth="1"/>
    <col min="5639" max="5639" width="11.15625" style="93" customWidth="1"/>
    <col min="5640" max="5640" width="7.68359375" style="93" customWidth="1"/>
    <col min="5641" max="5647" width="8.578125" style="93" customWidth="1"/>
    <col min="5648" max="5648" width="9.41796875" style="93" customWidth="1"/>
    <col min="5649" max="5649" width="7.68359375" style="93" customWidth="1"/>
    <col min="5650" max="5658" width="8.578125" style="93" customWidth="1"/>
    <col min="5659" max="5659" width="10.26171875" style="93" customWidth="1"/>
    <col min="5660" max="5660" width="8.578125" style="93" customWidth="1"/>
    <col min="5661" max="5661" width="10.26171875" style="93" customWidth="1"/>
    <col min="5662" max="5662" width="6.83984375" style="93" customWidth="1"/>
    <col min="5663" max="5663" width="13.68359375" style="93" customWidth="1"/>
    <col min="5664" max="5671" width="8.578125" style="93" customWidth="1"/>
    <col min="5672" max="5672" width="10.26171875" style="93" customWidth="1"/>
    <col min="5673" max="5888" width="8" style="93"/>
    <col min="5889" max="5889" width="0.41796875" style="93" customWidth="1"/>
    <col min="5890" max="5892" width="1.68359375" style="93" customWidth="1"/>
    <col min="5893" max="5893" width="67.68359375" style="93" customWidth="1"/>
    <col min="5894" max="5894" width="0.41796875" style="93" customWidth="1"/>
    <col min="5895" max="5895" width="11.15625" style="93" customWidth="1"/>
    <col min="5896" max="5896" width="7.68359375" style="93" customWidth="1"/>
    <col min="5897" max="5903" width="8.578125" style="93" customWidth="1"/>
    <col min="5904" max="5904" width="9.41796875" style="93" customWidth="1"/>
    <col min="5905" max="5905" width="7.68359375" style="93" customWidth="1"/>
    <col min="5906" max="5914" width="8.578125" style="93" customWidth="1"/>
    <col min="5915" max="5915" width="10.26171875" style="93" customWidth="1"/>
    <col min="5916" max="5916" width="8.578125" style="93" customWidth="1"/>
    <col min="5917" max="5917" width="10.26171875" style="93" customWidth="1"/>
    <col min="5918" max="5918" width="6.83984375" style="93" customWidth="1"/>
    <col min="5919" max="5919" width="13.68359375" style="93" customWidth="1"/>
    <col min="5920" max="5927" width="8.578125" style="93" customWidth="1"/>
    <col min="5928" max="5928" width="10.26171875" style="93" customWidth="1"/>
    <col min="5929" max="6144" width="8" style="93"/>
    <col min="6145" max="6145" width="0.41796875" style="93" customWidth="1"/>
    <col min="6146" max="6148" width="1.68359375" style="93" customWidth="1"/>
    <col min="6149" max="6149" width="67.68359375" style="93" customWidth="1"/>
    <col min="6150" max="6150" width="0.41796875" style="93" customWidth="1"/>
    <col min="6151" max="6151" width="11.15625" style="93" customWidth="1"/>
    <col min="6152" max="6152" width="7.68359375" style="93" customWidth="1"/>
    <col min="6153" max="6159" width="8.578125" style="93" customWidth="1"/>
    <col min="6160" max="6160" width="9.41796875" style="93" customWidth="1"/>
    <col min="6161" max="6161" width="7.68359375" style="93" customWidth="1"/>
    <col min="6162" max="6170" width="8.578125" style="93" customWidth="1"/>
    <col min="6171" max="6171" width="10.26171875" style="93" customWidth="1"/>
    <col min="6172" max="6172" width="8.578125" style="93" customWidth="1"/>
    <col min="6173" max="6173" width="10.26171875" style="93" customWidth="1"/>
    <col min="6174" max="6174" width="6.83984375" style="93" customWidth="1"/>
    <col min="6175" max="6175" width="13.68359375" style="93" customWidth="1"/>
    <col min="6176" max="6183" width="8.578125" style="93" customWidth="1"/>
    <col min="6184" max="6184" width="10.26171875" style="93" customWidth="1"/>
    <col min="6185" max="6400" width="8" style="93"/>
    <col min="6401" max="6401" width="0.41796875" style="93" customWidth="1"/>
    <col min="6402" max="6404" width="1.68359375" style="93" customWidth="1"/>
    <col min="6405" max="6405" width="67.68359375" style="93" customWidth="1"/>
    <col min="6406" max="6406" width="0.41796875" style="93" customWidth="1"/>
    <col min="6407" max="6407" width="11.15625" style="93" customWidth="1"/>
    <col min="6408" max="6408" width="7.68359375" style="93" customWidth="1"/>
    <col min="6409" max="6415" width="8.578125" style="93" customWidth="1"/>
    <col min="6416" max="6416" width="9.41796875" style="93" customWidth="1"/>
    <col min="6417" max="6417" width="7.68359375" style="93" customWidth="1"/>
    <col min="6418" max="6426" width="8.578125" style="93" customWidth="1"/>
    <col min="6427" max="6427" width="10.26171875" style="93" customWidth="1"/>
    <col min="6428" max="6428" width="8.578125" style="93" customWidth="1"/>
    <col min="6429" max="6429" width="10.26171875" style="93" customWidth="1"/>
    <col min="6430" max="6430" width="6.83984375" style="93" customWidth="1"/>
    <col min="6431" max="6431" width="13.68359375" style="93" customWidth="1"/>
    <col min="6432" max="6439" width="8.578125" style="93" customWidth="1"/>
    <col min="6440" max="6440" width="10.26171875" style="93" customWidth="1"/>
    <col min="6441" max="6656" width="8" style="93"/>
    <col min="6657" max="6657" width="0.41796875" style="93" customWidth="1"/>
    <col min="6658" max="6660" width="1.68359375" style="93" customWidth="1"/>
    <col min="6661" max="6661" width="67.68359375" style="93" customWidth="1"/>
    <col min="6662" max="6662" width="0.41796875" style="93" customWidth="1"/>
    <col min="6663" max="6663" width="11.15625" style="93" customWidth="1"/>
    <col min="6664" max="6664" width="7.68359375" style="93" customWidth="1"/>
    <col min="6665" max="6671" width="8.578125" style="93" customWidth="1"/>
    <col min="6672" max="6672" width="9.41796875" style="93" customWidth="1"/>
    <col min="6673" max="6673" width="7.68359375" style="93" customWidth="1"/>
    <col min="6674" max="6682" width="8.578125" style="93" customWidth="1"/>
    <col min="6683" max="6683" width="10.26171875" style="93" customWidth="1"/>
    <col min="6684" max="6684" width="8.578125" style="93" customWidth="1"/>
    <col min="6685" max="6685" width="10.26171875" style="93" customWidth="1"/>
    <col min="6686" max="6686" width="6.83984375" style="93" customWidth="1"/>
    <col min="6687" max="6687" width="13.68359375" style="93" customWidth="1"/>
    <col min="6688" max="6695" width="8.578125" style="93" customWidth="1"/>
    <col min="6696" max="6696" width="10.26171875" style="93" customWidth="1"/>
    <col min="6697" max="6912" width="8" style="93"/>
    <col min="6913" max="6913" width="0.41796875" style="93" customWidth="1"/>
    <col min="6914" max="6916" width="1.68359375" style="93" customWidth="1"/>
    <col min="6917" max="6917" width="67.68359375" style="93" customWidth="1"/>
    <col min="6918" max="6918" width="0.41796875" style="93" customWidth="1"/>
    <col min="6919" max="6919" width="11.15625" style="93" customWidth="1"/>
    <col min="6920" max="6920" width="7.68359375" style="93" customWidth="1"/>
    <col min="6921" max="6927" width="8.578125" style="93" customWidth="1"/>
    <col min="6928" max="6928" width="9.41796875" style="93" customWidth="1"/>
    <col min="6929" max="6929" width="7.68359375" style="93" customWidth="1"/>
    <col min="6930" max="6938" width="8.578125" style="93" customWidth="1"/>
    <col min="6939" max="6939" width="10.26171875" style="93" customWidth="1"/>
    <col min="6940" max="6940" width="8.578125" style="93" customWidth="1"/>
    <col min="6941" max="6941" width="10.26171875" style="93" customWidth="1"/>
    <col min="6942" max="6942" width="6.83984375" style="93" customWidth="1"/>
    <col min="6943" max="6943" width="13.68359375" style="93" customWidth="1"/>
    <col min="6944" max="6951" width="8.578125" style="93" customWidth="1"/>
    <col min="6952" max="6952" width="10.26171875" style="93" customWidth="1"/>
    <col min="6953" max="7168" width="8" style="93"/>
    <col min="7169" max="7169" width="0.41796875" style="93" customWidth="1"/>
    <col min="7170" max="7172" width="1.68359375" style="93" customWidth="1"/>
    <col min="7173" max="7173" width="67.68359375" style="93" customWidth="1"/>
    <col min="7174" max="7174" width="0.41796875" style="93" customWidth="1"/>
    <col min="7175" max="7175" width="11.15625" style="93" customWidth="1"/>
    <col min="7176" max="7176" width="7.68359375" style="93" customWidth="1"/>
    <col min="7177" max="7183" width="8.578125" style="93" customWidth="1"/>
    <col min="7184" max="7184" width="9.41796875" style="93" customWidth="1"/>
    <col min="7185" max="7185" width="7.68359375" style="93" customWidth="1"/>
    <col min="7186" max="7194" width="8.578125" style="93" customWidth="1"/>
    <col min="7195" max="7195" width="10.26171875" style="93" customWidth="1"/>
    <col min="7196" max="7196" width="8.578125" style="93" customWidth="1"/>
    <col min="7197" max="7197" width="10.26171875" style="93" customWidth="1"/>
    <col min="7198" max="7198" width="6.83984375" style="93" customWidth="1"/>
    <col min="7199" max="7199" width="13.68359375" style="93" customWidth="1"/>
    <col min="7200" max="7207" width="8.578125" style="93" customWidth="1"/>
    <col min="7208" max="7208" width="10.26171875" style="93" customWidth="1"/>
    <col min="7209" max="7424" width="8" style="93"/>
    <col min="7425" max="7425" width="0.41796875" style="93" customWidth="1"/>
    <col min="7426" max="7428" width="1.68359375" style="93" customWidth="1"/>
    <col min="7429" max="7429" width="67.68359375" style="93" customWidth="1"/>
    <col min="7430" max="7430" width="0.41796875" style="93" customWidth="1"/>
    <col min="7431" max="7431" width="11.15625" style="93" customWidth="1"/>
    <col min="7432" max="7432" width="7.68359375" style="93" customWidth="1"/>
    <col min="7433" max="7439" width="8.578125" style="93" customWidth="1"/>
    <col min="7440" max="7440" width="9.41796875" style="93" customWidth="1"/>
    <col min="7441" max="7441" width="7.68359375" style="93" customWidth="1"/>
    <col min="7442" max="7450" width="8.578125" style="93" customWidth="1"/>
    <col min="7451" max="7451" width="10.26171875" style="93" customWidth="1"/>
    <col min="7452" max="7452" width="8.578125" style="93" customWidth="1"/>
    <col min="7453" max="7453" width="10.26171875" style="93" customWidth="1"/>
    <col min="7454" max="7454" width="6.83984375" style="93" customWidth="1"/>
    <col min="7455" max="7455" width="13.68359375" style="93" customWidth="1"/>
    <col min="7456" max="7463" width="8.578125" style="93" customWidth="1"/>
    <col min="7464" max="7464" width="10.26171875" style="93" customWidth="1"/>
    <col min="7465" max="7680" width="8" style="93"/>
    <col min="7681" max="7681" width="0.41796875" style="93" customWidth="1"/>
    <col min="7682" max="7684" width="1.68359375" style="93" customWidth="1"/>
    <col min="7685" max="7685" width="67.68359375" style="93" customWidth="1"/>
    <col min="7686" max="7686" width="0.41796875" style="93" customWidth="1"/>
    <col min="7687" max="7687" width="11.15625" style="93" customWidth="1"/>
    <col min="7688" max="7688" width="7.68359375" style="93" customWidth="1"/>
    <col min="7689" max="7695" width="8.578125" style="93" customWidth="1"/>
    <col min="7696" max="7696" width="9.41796875" style="93" customWidth="1"/>
    <col min="7697" max="7697" width="7.68359375" style="93" customWidth="1"/>
    <col min="7698" max="7706" width="8.578125" style="93" customWidth="1"/>
    <col min="7707" max="7707" width="10.26171875" style="93" customWidth="1"/>
    <col min="7708" max="7708" width="8.578125" style="93" customWidth="1"/>
    <col min="7709" max="7709" width="10.26171875" style="93" customWidth="1"/>
    <col min="7710" max="7710" width="6.83984375" style="93" customWidth="1"/>
    <col min="7711" max="7711" width="13.68359375" style="93" customWidth="1"/>
    <col min="7712" max="7719" width="8.578125" style="93" customWidth="1"/>
    <col min="7720" max="7720" width="10.26171875" style="93" customWidth="1"/>
    <col min="7721" max="7936" width="8" style="93"/>
    <col min="7937" max="7937" width="0.41796875" style="93" customWidth="1"/>
    <col min="7938" max="7940" width="1.68359375" style="93" customWidth="1"/>
    <col min="7941" max="7941" width="67.68359375" style="93" customWidth="1"/>
    <col min="7942" max="7942" width="0.41796875" style="93" customWidth="1"/>
    <col min="7943" max="7943" width="11.15625" style="93" customWidth="1"/>
    <col min="7944" max="7944" width="7.68359375" style="93" customWidth="1"/>
    <col min="7945" max="7951" width="8.578125" style="93" customWidth="1"/>
    <col min="7952" max="7952" width="9.41796875" style="93" customWidth="1"/>
    <col min="7953" max="7953" width="7.68359375" style="93" customWidth="1"/>
    <col min="7954" max="7962" width="8.578125" style="93" customWidth="1"/>
    <col min="7963" max="7963" width="10.26171875" style="93" customWidth="1"/>
    <col min="7964" max="7964" width="8.578125" style="93" customWidth="1"/>
    <col min="7965" max="7965" width="10.26171875" style="93" customWidth="1"/>
    <col min="7966" max="7966" width="6.83984375" style="93" customWidth="1"/>
    <col min="7967" max="7967" width="13.68359375" style="93" customWidth="1"/>
    <col min="7968" max="7975" width="8.578125" style="93" customWidth="1"/>
    <col min="7976" max="7976" width="10.26171875" style="93" customWidth="1"/>
    <col min="7977" max="8192" width="8" style="93"/>
    <col min="8193" max="8193" width="0.41796875" style="93" customWidth="1"/>
    <col min="8194" max="8196" width="1.68359375" style="93" customWidth="1"/>
    <col min="8197" max="8197" width="67.68359375" style="93" customWidth="1"/>
    <col min="8198" max="8198" width="0.41796875" style="93" customWidth="1"/>
    <col min="8199" max="8199" width="11.15625" style="93" customWidth="1"/>
    <col min="8200" max="8200" width="7.68359375" style="93" customWidth="1"/>
    <col min="8201" max="8207" width="8.578125" style="93" customWidth="1"/>
    <col min="8208" max="8208" width="9.41796875" style="93" customWidth="1"/>
    <col min="8209" max="8209" width="7.68359375" style="93" customWidth="1"/>
    <col min="8210" max="8218" width="8.578125" style="93" customWidth="1"/>
    <col min="8219" max="8219" width="10.26171875" style="93" customWidth="1"/>
    <col min="8220" max="8220" width="8.578125" style="93" customWidth="1"/>
    <col min="8221" max="8221" width="10.26171875" style="93" customWidth="1"/>
    <col min="8222" max="8222" width="6.83984375" style="93" customWidth="1"/>
    <col min="8223" max="8223" width="13.68359375" style="93" customWidth="1"/>
    <col min="8224" max="8231" width="8.578125" style="93" customWidth="1"/>
    <col min="8232" max="8232" width="10.26171875" style="93" customWidth="1"/>
    <col min="8233" max="8448" width="8" style="93"/>
    <col min="8449" max="8449" width="0.41796875" style="93" customWidth="1"/>
    <col min="8450" max="8452" width="1.68359375" style="93" customWidth="1"/>
    <col min="8453" max="8453" width="67.68359375" style="93" customWidth="1"/>
    <col min="8454" max="8454" width="0.41796875" style="93" customWidth="1"/>
    <col min="8455" max="8455" width="11.15625" style="93" customWidth="1"/>
    <col min="8456" max="8456" width="7.68359375" style="93" customWidth="1"/>
    <col min="8457" max="8463" width="8.578125" style="93" customWidth="1"/>
    <col min="8464" max="8464" width="9.41796875" style="93" customWidth="1"/>
    <col min="8465" max="8465" width="7.68359375" style="93" customWidth="1"/>
    <col min="8466" max="8474" width="8.578125" style="93" customWidth="1"/>
    <col min="8475" max="8475" width="10.26171875" style="93" customWidth="1"/>
    <col min="8476" max="8476" width="8.578125" style="93" customWidth="1"/>
    <col min="8477" max="8477" width="10.26171875" style="93" customWidth="1"/>
    <col min="8478" max="8478" width="6.83984375" style="93" customWidth="1"/>
    <col min="8479" max="8479" width="13.68359375" style="93" customWidth="1"/>
    <col min="8480" max="8487" width="8.578125" style="93" customWidth="1"/>
    <col min="8488" max="8488" width="10.26171875" style="93" customWidth="1"/>
    <col min="8489" max="8704" width="8" style="93"/>
    <col min="8705" max="8705" width="0.41796875" style="93" customWidth="1"/>
    <col min="8706" max="8708" width="1.68359375" style="93" customWidth="1"/>
    <col min="8709" max="8709" width="67.68359375" style="93" customWidth="1"/>
    <col min="8710" max="8710" width="0.41796875" style="93" customWidth="1"/>
    <col min="8711" max="8711" width="11.15625" style="93" customWidth="1"/>
    <col min="8712" max="8712" width="7.68359375" style="93" customWidth="1"/>
    <col min="8713" max="8719" width="8.578125" style="93" customWidth="1"/>
    <col min="8720" max="8720" width="9.41796875" style="93" customWidth="1"/>
    <col min="8721" max="8721" width="7.68359375" style="93" customWidth="1"/>
    <col min="8722" max="8730" width="8.578125" style="93" customWidth="1"/>
    <col min="8731" max="8731" width="10.26171875" style="93" customWidth="1"/>
    <col min="8732" max="8732" width="8.578125" style="93" customWidth="1"/>
    <col min="8733" max="8733" width="10.26171875" style="93" customWidth="1"/>
    <col min="8734" max="8734" width="6.83984375" style="93" customWidth="1"/>
    <col min="8735" max="8735" width="13.68359375" style="93" customWidth="1"/>
    <col min="8736" max="8743" width="8.578125" style="93" customWidth="1"/>
    <col min="8744" max="8744" width="10.26171875" style="93" customWidth="1"/>
    <col min="8745" max="8960" width="8" style="93"/>
    <col min="8961" max="8961" width="0.41796875" style="93" customWidth="1"/>
    <col min="8962" max="8964" width="1.68359375" style="93" customWidth="1"/>
    <col min="8965" max="8965" width="67.68359375" style="93" customWidth="1"/>
    <col min="8966" max="8966" width="0.41796875" style="93" customWidth="1"/>
    <col min="8967" max="8967" width="11.15625" style="93" customWidth="1"/>
    <col min="8968" max="8968" width="7.68359375" style="93" customWidth="1"/>
    <col min="8969" max="8975" width="8.578125" style="93" customWidth="1"/>
    <col min="8976" max="8976" width="9.41796875" style="93" customWidth="1"/>
    <col min="8977" max="8977" width="7.68359375" style="93" customWidth="1"/>
    <col min="8978" max="8986" width="8.578125" style="93" customWidth="1"/>
    <col min="8987" max="8987" width="10.26171875" style="93" customWidth="1"/>
    <col min="8988" max="8988" width="8.578125" style="93" customWidth="1"/>
    <col min="8989" max="8989" width="10.26171875" style="93" customWidth="1"/>
    <col min="8990" max="8990" width="6.83984375" style="93" customWidth="1"/>
    <col min="8991" max="8991" width="13.68359375" style="93" customWidth="1"/>
    <col min="8992" max="8999" width="8.578125" style="93" customWidth="1"/>
    <col min="9000" max="9000" width="10.26171875" style="93" customWidth="1"/>
    <col min="9001" max="9216" width="8" style="93"/>
    <col min="9217" max="9217" width="0.41796875" style="93" customWidth="1"/>
    <col min="9218" max="9220" width="1.68359375" style="93" customWidth="1"/>
    <col min="9221" max="9221" width="67.68359375" style="93" customWidth="1"/>
    <col min="9222" max="9222" width="0.41796875" style="93" customWidth="1"/>
    <col min="9223" max="9223" width="11.15625" style="93" customWidth="1"/>
    <col min="9224" max="9224" width="7.68359375" style="93" customWidth="1"/>
    <col min="9225" max="9231" width="8.578125" style="93" customWidth="1"/>
    <col min="9232" max="9232" width="9.41796875" style="93" customWidth="1"/>
    <col min="9233" max="9233" width="7.68359375" style="93" customWidth="1"/>
    <col min="9234" max="9242" width="8.578125" style="93" customWidth="1"/>
    <col min="9243" max="9243" width="10.26171875" style="93" customWidth="1"/>
    <col min="9244" max="9244" width="8.578125" style="93" customWidth="1"/>
    <col min="9245" max="9245" width="10.26171875" style="93" customWidth="1"/>
    <col min="9246" max="9246" width="6.83984375" style="93" customWidth="1"/>
    <col min="9247" max="9247" width="13.68359375" style="93" customWidth="1"/>
    <col min="9248" max="9255" width="8.578125" style="93" customWidth="1"/>
    <col min="9256" max="9256" width="10.26171875" style="93" customWidth="1"/>
    <col min="9257" max="9472" width="8" style="93"/>
    <col min="9473" max="9473" width="0.41796875" style="93" customWidth="1"/>
    <col min="9474" max="9476" width="1.68359375" style="93" customWidth="1"/>
    <col min="9477" max="9477" width="67.68359375" style="93" customWidth="1"/>
    <col min="9478" max="9478" width="0.41796875" style="93" customWidth="1"/>
    <col min="9479" max="9479" width="11.15625" style="93" customWidth="1"/>
    <col min="9480" max="9480" width="7.68359375" style="93" customWidth="1"/>
    <col min="9481" max="9487" width="8.578125" style="93" customWidth="1"/>
    <col min="9488" max="9488" width="9.41796875" style="93" customWidth="1"/>
    <col min="9489" max="9489" width="7.68359375" style="93" customWidth="1"/>
    <col min="9490" max="9498" width="8.578125" style="93" customWidth="1"/>
    <col min="9499" max="9499" width="10.26171875" style="93" customWidth="1"/>
    <col min="9500" max="9500" width="8.578125" style="93" customWidth="1"/>
    <col min="9501" max="9501" width="10.26171875" style="93" customWidth="1"/>
    <col min="9502" max="9502" width="6.83984375" style="93" customWidth="1"/>
    <col min="9503" max="9503" width="13.68359375" style="93" customWidth="1"/>
    <col min="9504" max="9511" width="8.578125" style="93" customWidth="1"/>
    <col min="9512" max="9512" width="10.26171875" style="93" customWidth="1"/>
    <col min="9513" max="9728" width="8" style="93"/>
    <col min="9729" max="9729" width="0.41796875" style="93" customWidth="1"/>
    <col min="9730" max="9732" width="1.68359375" style="93" customWidth="1"/>
    <col min="9733" max="9733" width="67.68359375" style="93" customWidth="1"/>
    <col min="9734" max="9734" width="0.41796875" style="93" customWidth="1"/>
    <col min="9735" max="9735" width="11.15625" style="93" customWidth="1"/>
    <col min="9736" max="9736" width="7.68359375" style="93" customWidth="1"/>
    <col min="9737" max="9743" width="8.578125" style="93" customWidth="1"/>
    <col min="9744" max="9744" width="9.41796875" style="93" customWidth="1"/>
    <col min="9745" max="9745" width="7.68359375" style="93" customWidth="1"/>
    <col min="9746" max="9754" width="8.578125" style="93" customWidth="1"/>
    <col min="9755" max="9755" width="10.26171875" style="93" customWidth="1"/>
    <col min="9756" max="9756" width="8.578125" style="93" customWidth="1"/>
    <col min="9757" max="9757" width="10.26171875" style="93" customWidth="1"/>
    <col min="9758" max="9758" width="6.83984375" style="93" customWidth="1"/>
    <col min="9759" max="9759" width="13.68359375" style="93" customWidth="1"/>
    <col min="9760" max="9767" width="8.578125" style="93" customWidth="1"/>
    <col min="9768" max="9768" width="10.26171875" style="93" customWidth="1"/>
    <col min="9769" max="9984" width="8" style="93"/>
    <col min="9985" max="9985" width="0.41796875" style="93" customWidth="1"/>
    <col min="9986" max="9988" width="1.68359375" style="93" customWidth="1"/>
    <col min="9989" max="9989" width="67.68359375" style="93" customWidth="1"/>
    <col min="9990" max="9990" width="0.41796875" style="93" customWidth="1"/>
    <col min="9991" max="9991" width="11.15625" style="93" customWidth="1"/>
    <col min="9992" max="9992" width="7.68359375" style="93" customWidth="1"/>
    <col min="9993" max="9999" width="8.578125" style="93" customWidth="1"/>
    <col min="10000" max="10000" width="9.41796875" style="93" customWidth="1"/>
    <col min="10001" max="10001" width="7.68359375" style="93" customWidth="1"/>
    <col min="10002" max="10010" width="8.578125" style="93" customWidth="1"/>
    <col min="10011" max="10011" width="10.26171875" style="93" customWidth="1"/>
    <col min="10012" max="10012" width="8.578125" style="93" customWidth="1"/>
    <col min="10013" max="10013" width="10.26171875" style="93" customWidth="1"/>
    <col min="10014" max="10014" width="6.83984375" style="93" customWidth="1"/>
    <col min="10015" max="10015" width="13.68359375" style="93" customWidth="1"/>
    <col min="10016" max="10023" width="8.578125" style="93" customWidth="1"/>
    <col min="10024" max="10024" width="10.26171875" style="93" customWidth="1"/>
    <col min="10025" max="10240" width="8" style="93"/>
    <col min="10241" max="10241" width="0.41796875" style="93" customWidth="1"/>
    <col min="10242" max="10244" width="1.68359375" style="93" customWidth="1"/>
    <col min="10245" max="10245" width="67.68359375" style="93" customWidth="1"/>
    <col min="10246" max="10246" width="0.41796875" style="93" customWidth="1"/>
    <col min="10247" max="10247" width="11.15625" style="93" customWidth="1"/>
    <col min="10248" max="10248" width="7.68359375" style="93" customWidth="1"/>
    <col min="10249" max="10255" width="8.578125" style="93" customWidth="1"/>
    <col min="10256" max="10256" width="9.41796875" style="93" customWidth="1"/>
    <col min="10257" max="10257" width="7.68359375" style="93" customWidth="1"/>
    <col min="10258" max="10266" width="8.578125" style="93" customWidth="1"/>
    <col min="10267" max="10267" width="10.26171875" style="93" customWidth="1"/>
    <col min="10268" max="10268" width="8.578125" style="93" customWidth="1"/>
    <col min="10269" max="10269" width="10.26171875" style="93" customWidth="1"/>
    <col min="10270" max="10270" width="6.83984375" style="93" customWidth="1"/>
    <col min="10271" max="10271" width="13.68359375" style="93" customWidth="1"/>
    <col min="10272" max="10279" width="8.578125" style="93" customWidth="1"/>
    <col min="10280" max="10280" width="10.26171875" style="93" customWidth="1"/>
    <col min="10281" max="10496" width="8" style="93"/>
    <col min="10497" max="10497" width="0.41796875" style="93" customWidth="1"/>
    <col min="10498" max="10500" width="1.68359375" style="93" customWidth="1"/>
    <col min="10501" max="10501" width="67.68359375" style="93" customWidth="1"/>
    <col min="10502" max="10502" width="0.41796875" style="93" customWidth="1"/>
    <col min="10503" max="10503" width="11.15625" style="93" customWidth="1"/>
    <col min="10504" max="10504" width="7.68359375" style="93" customWidth="1"/>
    <col min="10505" max="10511" width="8.578125" style="93" customWidth="1"/>
    <col min="10512" max="10512" width="9.41796875" style="93" customWidth="1"/>
    <col min="10513" max="10513" width="7.68359375" style="93" customWidth="1"/>
    <col min="10514" max="10522" width="8.578125" style="93" customWidth="1"/>
    <col min="10523" max="10523" width="10.26171875" style="93" customWidth="1"/>
    <col min="10524" max="10524" width="8.578125" style="93" customWidth="1"/>
    <col min="10525" max="10525" width="10.26171875" style="93" customWidth="1"/>
    <col min="10526" max="10526" width="6.83984375" style="93" customWidth="1"/>
    <col min="10527" max="10527" width="13.68359375" style="93" customWidth="1"/>
    <col min="10528" max="10535" width="8.578125" style="93" customWidth="1"/>
    <col min="10536" max="10536" width="10.26171875" style="93" customWidth="1"/>
    <col min="10537" max="10752" width="8" style="93"/>
    <col min="10753" max="10753" width="0.41796875" style="93" customWidth="1"/>
    <col min="10754" max="10756" width="1.68359375" style="93" customWidth="1"/>
    <col min="10757" max="10757" width="67.68359375" style="93" customWidth="1"/>
    <col min="10758" max="10758" width="0.41796875" style="93" customWidth="1"/>
    <col min="10759" max="10759" width="11.15625" style="93" customWidth="1"/>
    <col min="10760" max="10760" width="7.68359375" style="93" customWidth="1"/>
    <col min="10761" max="10767" width="8.578125" style="93" customWidth="1"/>
    <col min="10768" max="10768" width="9.41796875" style="93" customWidth="1"/>
    <col min="10769" max="10769" width="7.68359375" style="93" customWidth="1"/>
    <col min="10770" max="10778" width="8.578125" style="93" customWidth="1"/>
    <col min="10779" max="10779" width="10.26171875" style="93" customWidth="1"/>
    <col min="10780" max="10780" width="8.578125" style="93" customWidth="1"/>
    <col min="10781" max="10781" width="10.26171875" style="93" customWidth="1"/>
    <col min="10782" max="10782" width="6.83984375" style="93" customWidth="1"/>
    <col min="10783" max="10783" width="13.68359375" style="93" customWidth="1"/>
    <col min="10784" max="10791" width="8.578125" style="93" customWidth="1"/>
    <col min="10792" max="10792" width="10.26171875" style="93" customWidth="1"/>
    <col min="10793" max="11008" width="8" style="93"/>
    <col min="11009" max="11009" width="0.41796875" style="93" customWidth="1"/>
    <col min="11010" max="11012" width="1.68359375" style="93" customWidth="1"/>
    <col min="11013" max="11013" width="67.68359375" style="93" customWidth="1"/>
    <col min="11014" max="11014" width="0.41796875" style="93" customWidth="1"/>
    <col min="11015" max="11015" width="11.15625" style="93" customWidth="1"/>
    <col min="11016" max="11016" width="7.68359375" style="93" customWidth="1"/>
    <col min="11017" max="11023" width="8.578125" style="93" customWidth="1"/>
    <col min="11024" max="11024" width="9.41796875" style="93" customWidth="1"/>
    <col min="11025" max="11025" width="7.68359375" style="93" customWidth="1"/>
    <col min="11026" max="11034" width="8.578125" style="93" customWidth="1"/>
    <col min="11035" max="11035" width="10.26171875" style="93" customWidth="1"/>
    <col min="11036" max="11036" width="8.578125" style="93" customWidth="1"/>
    <col min="11037" max="11037" width="10.26171875" style="93" customWidth="1"/>
    <col min="11038" max="11038" width="6.83984375" style="93" customWidth="1"/>
    <col min="11039" max="11039" width="13.68359375" style="93" customWidth="1"/>
    <col min="11040" max="11047" width="8.578125" style="93" customWidth="1"/>
    <col min="11048" max="11048" width="10.26171875" style="93" customWidth="1"/>
    <col min="11049" max="11264" width="8" style="93"/>
    <col min="11265" max="11265" width="0.41796875" style="93" customWidth="1"/>
    <col min="11266" max="11268" width="1.68359375" style="93" customWidth="1"/>
    <col min="11269" max="11269" width="67.68359375" style="93" customWidth="1"/>
    <col min="11270" max="11270" width="0.41796875" style="93" customWidth="1"/>
    <col min="11271" max="11271" width="11.15625" style="93" customWidth="1"/>
    <col min="11272" max="11272" width="7.68359375" style="93" customWidth="1"/>
    <col min="11273" max="11279" width="8.578125" style="93" customWidth="1"/>
    <col min="11280" max="11280" width="9.41796875" style="93" customWidth="1"/>
    <col min="11281" max="11281" width="7.68359375" style="93" customWidth="1"/>
    <col min="11282" max="11290" width="8.578125" style="93" customWidth="1"/>
    <col min="11291" max="11291" width="10.26171875" style="93" customWidth="1"/>
    <col min="11292" max="11292" width="8.578125" style="93" customWidth="1"/>
    <col min="11293" max="11293" width="10.26171875" style="93" customWidth="1"/>
    <col min="11294" max="11294" width="6.83984375" style="93" customWidth="1"/>
    <col min="11295" max="11295" width="13.68359375" style="93" customWidth="1"/>
    <col min="11296" max="11303" width="8.578125" style="93" customWidth="1"/>
    <col min="11304" max="11304" width="10.26171875" style="93" customWidth="1"/>
    <col min="11305" max="11520" width="8" style="93"/>
    <col min="11521" max="11521" width="0.41796875" style="93" customWidth="1"/>
    <col min="11522" max="11524" width="1.68359375" style="93" customWidth="1"/>
    <col min="11525" max="11525" width="67.68359375" style="93" customWidth="1"/>
    <col min="11526" max="11526" width="0.41796875" style="93" customWidth="1"/>
    <col min="11527" max="11527" width="11.15625" style="93" customWidth="1"/>
    <col min="11528" max="11528" width="7.68359375" style="93" customWidth="1"/>
    <col min="11529" max="11535" width="8.578125" style="93" customWidth="1"/>
    <col min="11536" max="11536" width="9.41796875" style="93" customWidth="1"/>
    <col min="11537" max="11537" width="7.68359375" style="93" customWidth="1"/>
    <col min="11538" max="11546" width="8.578125" style="93" customWidth="1"/>
    <col min="11547" max="11547" width="10.26171875" style="93" customWidth="1"/>
    <col min="11548" max="11548" width="8.578125" style="93" customWidth="1"/>
    <col min="11549" max="11549" width="10.26171875" style="93" customWidth="1"/>
    <col min="11550" max="11550" width="6.83984375" style="93" customWidth="1"/>
    <col min="11551" max="11551" width="13.68359375" style="93" customWidth="1"/>
    <col min="11552" max="11559" width="8.578125" style="93" customWidth="1"/>
    <col min="11560" max="11560" width="10.26171875" style="93" customWidth="1"/>
    <col min="11561" max="11776" width="8" style="93"/>
    <col min="11777" max="11777" width="0.41796875" style="93" customWidth="1"/>
    <col min="11778" max="11780" width="1.68359375" style="93" customWidth="1"/>
    <col min="11781" max="11781" width="67.68359375" style="93" customWidth="1"/>
    <col min="11782" max="11782" width="0.41796875" style="93" customWidth="1"/>
    <col min="11783" max="11783" width="11.15625" style="93" customWidth="1"/>
    <col min="11784" max="11784" width="7.68359375" style="93" customWidth="1"/>
    <col min="11785" max="11791" width="8.578125" style="93" customWidth="1"/>
    <col min="11792" max="11792" width="9.41796875" style="93" customWidth="1"/>
    <col min="11793" max="11793" width="7.68359375" style="93" customWidth="1"/>
    <col min="11794" max="11802" width="8.578125" style="93" customWidth="1"/>
    <col min="11803" max="11803" width="10.26171875" style="93" customWidth="1"/>
    <col min="11804" max="11804" width="8.578125" style="93" customWidth="1"/>
    <col min="11805" max="11805" width="10.26171875" style="93" customWidth="1"/>
    <col min="11806" max="11806" width="6.83984375" style="93" customWidth="1"/>
    <col min="11807" max="11807" width="13.68359375" style="93" customWidth="1"/>
    <col min="11808" max="11815" width="8.578125" style="93" customWidth="1"/>
    <col min="11816" max="11816" width="10.26171875" style="93" customWidth="1"/>
    <col min="11817" max="12032" width="8" style="93"/>
    <col min="12033" max="12033" width="0.41796875" style="93" customWidth="1"/>
    <col min="12034" max="12036" width="1.68359375" style="93" customWidth="1"/>
    <col min="12037" max="12037" width="67.68359375" style="93" customWidth="1"/>
    <col min="12038" max="12038" width="0.41796875" style="93" customWidth="1"/>
    <col min="12039" max="12039" width="11.15625" style="93" customWidth="1"/>
    <col min="12040" max="12040" width="7.68359375" style="93" customWidth="1"/>
    <col min="12041" max="12047" width="8.578125" style="93" customWidth="1"/>
    <col min="12048" max="12048" width="9.41796875" style="93" customWidth="1"/>
    <col min="12049" max="12049" width="7.68359375" style="93" customWidth="1"/>
    <col min="12050" max="12058" width="8.578125" style="93" customWidth="1"/>
    <col min="12059" max="12059" width="10.26171875" style="93" customWidth="1"/>
    <col min="12060" max="12060" width="8.578125" style="93" customWidth="1"/>
    <col min="12061" max="12061" width="10.26171875" style="93" customWidth="1"/>
    <col min="12062" max="12062" width="6.83984375" style="93" customWidth="1"/>
    <col min="12063" max="12063" width="13.68359375" style="93" customWidth="1"/>
    <col min="12064" max="12071" width="8.578125" style="93" customWidth="1"/>
    <col min="12072" max="12072" width="10.26171875" style="93" customWidth="1"/>
    <col min="12073" max="12288" width="8" style="93"/>
    <col min="12289" max="12289" width="0.41796875" style="93" customWidth="1"/>
    <col min="12290" max="12292" width="1.68359375" style="93" customWidth="1"/>
    <col min="12293" max="12293" width="67.68359375" style="93" customWidth="1"/>
    <col min="12294" max="12294" width="0.41796875" style="93" customWidth="1"/>
    <col min="12295" max="12295" width="11.15625" style="93" customWidth="1"/>
    <col min="12296" max="12296" width="7.68359375" style="93" customWidth="1"/>
    <col min="12297" max="12303" width="8.578125" style="93" customWidth="1"/>
    <col min="12304" max="12304" width="9.41796875" style="93" customWidth="1"/>
    <col min="12305" max="12305" width="7.68359375" style="93" customWidth="1"/>
    <col min="12306" max="12314" width="8.578125" style="93" customWidth="1"/>
    <col min="12315" max="12315" width="10.26171875" style="93" customWidth="1"/>
    <col min="12316" max="12316" width="8.578125" style="93" customWidth="1"/>
    <col min="12317" max="12317" width="10.26171875" style="93" customWidth="1"/>
    <col min="12318" max="12318" width="6.83984375" style="93" customWidth="1"/>
    <col min="12319" max="12319" width="13.68359375" style="93" customWidth="1"/>
    <col min="12320" max="12327" width="8.578125" style="93" customWidth="1"/>
    <col min="12328" max="12328" width="10.26171875" style="93" customWidth="1"/>
    <col min="12329" max="12544" width="8" style="93"/>
    <col min="12545" max="12545" width="0.41796875" style="93" customWidth="1"/>
    <col min="12546" max="12548" width="1.68359375" style="93" customWidth="1"/>
    <col min="12549" max="12549" width="67.68359375" style="93" customWidth="1"/>
    <col min="12550" max="12550" width="0.41796875" style="93" customWidth="1"/>
    <col min="12551" max="12551" width="11.15625" style="93" customWidth="1"/>
    <col min="12552" max="12552" width="7.68359375" style="93" customWidth="1"/>
    <col min="12553" max="12559" width="8.578125" style="93" customWidth="1"/>
    <col min="12560" max="12560" width="9.41796875" style="93" customWidth="1"/>
    <col min="12561" max="12561" width="7.68359375" style="93" customWidth="1"/>
    <col min="12562" max="12570" width="8.578125" style="93" customWidth="1"/>
    <col min="12571" max="12571" width="10.26171875" style="93" customWidth="1"/>
    <col min="12572" max="12572" width="8.578125" style="93" customWidth="1"/>
    <col min="12573" max="12573" width="10.26171875" style="93" customWidth="1"/>
    <col min="12574" max="12574" width="6.83984375" style="93" customWidth="1"/>
    <col min="12575" max="12575" width="13.68359375" style="93" customWidth="1"/>
    <col min="12576" max="12583" width="8.578125" style="93" customWidth="1"/>
    <col min="12584" max="12584" width="10.26171875" style="93" customWidth="1"/>
    <col min="12585" max="12800" width="8" style="93"/>
    <col min="12801" max="12801" width="0.41796875" style="93" customWidth="1"/>
    <col min="12802" max="12804" width="1.68359375" style="93" customWidth="1"/>
    <col min="12805" max="12805" width="67.68359375" style="93" customWidth="1"/>
    <col min="12806" max="12806" width="0.41796875" style="93" customWidth="1"/>
    <col min="12807" max="12807" width="11.15625" style="93" customWidth="1"/>
    <col min="12808" max="12808" width="7.68359375" style="93" customWidth="1"/>
    <col min="12809" max="12815" width="8.578125" style="93" customWidth="1"/>
    <col min="12816" max="12816" width="9.41796875" style="93" customWidth="1"/>
    <col min="12817" max="12817" width="7.68359375" style="93" customWidth="1"/>
    <col min="12818" max="12826" width="8.578125" style="93" customWidth="1"/>
    <col min="12827" max="12827" width="10.26171875" style="93" customWidth="1"/>
    <col min="12828" max="12828" width="8.578125" style="93" customWidth="1"/>
    <col min="12829" max="12829" width="10.26171875" style="93" customWidth="1"/>
    <col min="12830" max="12830" width="6.83984375" style="93" customWidth="1"/>
    <col min="12831" max="12831" width="13.68359375" style="93" customWidth="1"/>
    <col min="12832" max="12839" width="8.578125" style="93" customWidth="1"/>
    <col min="12840" max="12840" width="10.26171875" style="93" customWidth="1"/>
    <col min="12841" max="13056" width="8" style="93"/>
    <col min="13057" max="13057" width="0.41796875" style="93" customWidth="1"/>
    <col min="13058" max="13060" width="1.68359375" style="93" customWidth="1"/>
    <col min="13061" max="13061" width="67.68359375" style="93" customWidth="1"/>
    <col min="13062" max="13062" width="0.41796875" style="93" customWidth="1"/>
    <col min="13063" max="13063" width="11.15625" style="93" customWidth="1"/>
    <col min="13064" max="13064" width="7.68359375" style="93" customWidth="1"/>
    <col min="13065" max="13071" width="8.578125" style="93" customWidth="1"/>
    <col min="13072" max="13072" width="9.41796875" style="93" customWidth="1"/>
    <col min="13073" max="13073" width="7.68359375" style="93" customWidth="1"/>
    <col min="13074" max="13082" width="8.578125" style="93" customWidth="1"/>
    <col min="13083" max="13083" width="10.26171875" style="93" customWidth="1"/>
    <col min="13084" max="13084" width="8.578125" style="93" customWidth="1"/>
    <col min="13085" max="13085" width="10.26171875" style="93" customWidth="1"/>
    <col min="13086" max="13086" width="6.83984375" style="93" customWidth="1"/>
    <col min="13087" max="13087" width="13.68359375" style="93" customWidth="1"/>
    <col min="13088" max="13095" width="8.578125" style="93" customWidth="1"/>
    <col min="13096" max="13096" width="10.26171875" style="93" customWidth="1"/>
    <col min="13097" max="13312" width="8" style="93"/>
    <col min="13313" max="13313" width="0.41796875" style="93" customWidth="1"/>
    <col min="13314" max="13316" width="1.68359375" style="93" customWidth="1"/>
    <col min="13317" max="13317" width="67.68359375" style="93" customWidth="1"/>
    <col min="13318" max="13318" width="0.41796875" style="93" customWidth="1"/>
    <col min="13319" max="13319" width="11.15625" style="93" customWidth="1"/>
    <col min="13320" max="13320" width="7.68359375" style="93" customWidth="1"/>
    <col min="13321" max="13327" width="8.578125" style="93" customWidth="1"/>
    <col min="13328" max="13328" width="9.41796875" style="93" customWidth="1"/>
    <col min="13329" max="13329" width="7.68359375" style="93" customWidth="1"/>
    <col min="13330" max="13338" width="8.578125" style="93" customWidth="1"/>
    <col min="13339" max="13339" width="10.26171875" style="93" customWidth="1"/>
    <col min="13340" max="13340" width="8.578125" style="93" customWidth="1"/>
    <col min="13341" max="13341" width="10.26171875" style="93" customWidth="1"/>
    <col min="13342" max="13342" width="6.83984375" style="93" customWidth="1"/>
    <col min="13343" max="13343" width="13.68359375" style="93" customWidth="1"/>
    <col min="13344" max="13351" width="8.578125" style="93" customWidth="1"/>
    <col min="13352" max="13352" width="10.26171875" style="93" customWidth="1"/>
    <col min="13353" max="13568" width="8" style="93"/>
    <col min="13569" max="13569" width="0.41796875" style="93" customWidth="1"/>
    <col min="13570" max="13572" width="1.68359375" style="93" customWidth="1"/>
    <col min="13573" max="13573" width="67.68359375" style="93" customWidth="1"/>
    <col min="13574" max="13574" width="0.41796875" style="93" customWidth="1"/>
    <col min="13575" max="13575" width="11.15625" style="93" customWidth="1"/>
    <col min="13576" max="13576" width="7.68359375" style="93" customWidth="1"/>
    <col min="13577" max="13583" width="8.578125" style="93" customWidth="1"/>
    <col min="13584" max="13584" width="9.41796875" style="93" customWidth="1"/>
    <col min="13585" max="13585" width="7.68359375" style="93" customWidth="1"/>
    <col min="13586" max="13594" width="8.578125" style="93" customWidth="1"/>
    <col min="13595" max="13595" width="10.26171875" style="93" customWidth="1"/>
    <col min="13596" max="13596" width="8.578125" style="93" customWidth="1"/>
    <col min="13597" max="13597" width="10.26171875" style="93" customWidth="1"/>
    <col min="13598" max="13598" width="6.83984375" style="93" customWidth="1"/>
    <col min="13599" max="13599" width="13.68359375" style="93" customWidth="1"/>
    <col min="13600" max="13607" width="8.578125" style="93" customWidth="1"/>
    <col min="13608" max="13608" width="10.26171875" style="93" customWidth="1"/>
    <col min="13609" max="13824" width="8" style="93"/>
    <col min="13825" max="13825" width="0.41796875" style="93" customWidth="1"/>
    <col min="13826" max="13828" width="1.68359375" style="93" customWidth="1"/>
    <col min="13829" max="13829" width="67.68359375" style="93" customWidth="1"/>
    <col min="13830" max="13830" width="0.41796875" style="93" customWidth="1"/>
    <col min="13831" max="13831" width="11.15625" style="93" customWidth="1"/>
    <col min="13832" max="13832" width="7.68359375" style="93" customWidth="1"/>
    <col min="13833" max="13839" width="8.578125" style="93" customWidth="1"/>
    <col min="13840" max="13840" width="9.41796875" style="93" customWidth="1"/>
    <col min="13841" max="13841" width="7.68359375" style="93" customWidth="1"/>
    <col min="13842" max="13850" width="8.578125" style="93" customWidth="1"/>
    <col min="13851" max="13851" width="10.26171875" style="93" customWidth="1"/>
    <col min="13852" max="13852" width="8.578125" style="93" customWidth="1"/>
    <col min="13853" max="13853" width="10.26171875" style="93" customWidth="1"/>
    <col min="13854" max="13854" width="6.83984375" style="93" customWidth="1"/>
    <col min="13855" max="13855" width="13.68359375" style="93" customWidth="1"/>
    <col min="13856" max="13863" width="8.578125" style="93" customWidth="1"/>
    <col min="13864" max="13864" width="10.26171875" style="93" customWidth="1"/>
    <col min="13865" max="14080" width="8" style="93"/>
    <col min="14081" max="14081" width="0.41796875" style="93" customWidth="1"/>
    <col min="14082" max="14084" width="1.68359375" style="93" customWidth="1"/>
    <col min="14085" max="14085" width="67.68359375" style="93" customWidth="1"/>
    <col min="14086" max="14086" width="0.41796875" style="93" customWidth="1"/>
    <col min="14087" max="14087" width="11.15625" style="93" customWidth="1"/>
    <col min="14088" max="14088" width="7.68359375" style="93" customWidth="1"/>
    <col min="14089" max="14095" width="8.578125" style="93" customWidth="1"/>
    <col min="14096" max="14096" width="9.41796875" style="93" customWidth="1"/>
    <col min="14097" max="14097" width="7.68359375" style="93" customWidth="1"/>
    <col min="14098" max="14106" width="8.578125" style="93" customWidth="1"/>
    <col min="14107" max="14107" width="10.26171875" style="93" customWidth="1"/>
    <col min="14108" max="14108" width="8.578125" style="93" customWidth="1"/>
    <col min="14109" max="14109" width="10.26171875" style="93" customWidth="1"/>
    <col min="14110" max="14110" width="6.83984375" style="93" customWidth="1"/>
    <col min="14111" max="14111" width="13.68359375" style="93" customWidth="1"/>
    <col min="14112" max="14119" width="8.578125" style="93" customWidth="1"/>
    <col min="14120" max="14120" width="10.26171875" style="93" customWidth="1"/>
    <col min="14121" max="14336" width="8" style="93"/>
    <col min="14337" max="14337" width="0.41796875" style="93" customWidth="1"/>
    <col min="14338" max="14340" width="1.68359375" style="93" customWidth="1"/>
    <col min="14341" max="14341" width="67.68359375" style="93" customWidth="1"/>
    <col min="14342" max="14342" width="0.41796875" style="93" customWidth="1"/>
    <col min="14343" max="14343" width="11.15625" style="93" customWidth="1"/>
    <col min="14344" max="14344" width="7.68359375" style="93" customWidth="1"/>
    <col min="14345" max="14351" width="8.578125" style="93" customWidth="1"/>
    <col min="14352" max="14352" width="9.41796875" style="93" customWidth="1"/>
    <col min="14353" max="14353" width="7.68359375" style="93" customWidth="1"/>
    <col min="14354" max="14362" width="8.578125" style="93" customWidth="1"/>
    <col min="14363" max="14363" width="10.26171875" style="93" customWidth="1"/>
    <col min="14364" max="14364" width="8.578125" style="93" customWidth="1"/>
    <col min="14365" max="14365" width="10.26171875" style="93" customWidth="1"/>
    <col min="14366" max="14366" width="6.83984375" style="93" customWidth="1"/>
    <col min="14367" max="14367" width="13.68359375" style="93" customWidth="1"/>
    <col min="14368" max="14375" width="8.578125" style="93" customWidth="1"/>
    <col min="14376" max="14376" width="10.26171875" style="93" customWidth="1"/>
    <col min="14377" max="14592" width="8" style="93"/>
    <col min="14593" max="14593" width="0.41796875" style="93" customWidth="1"/>
    <col min="14594" max="14596" width="1.68359375" style="93" customWidth="1"/>
    <col min="14597" max="14597" width="67.68359375" style="93" customWidth="1"/>
    <col min="14598" max="14598" width="0.41796875" style="93" customWidth="1"/>
    <col min="14599" max="14599" width="11.15625" style="93" customWidth="1"/>
    <col min="14600" max="14600" width="7.68359375" style="93" customWidth="1"/>
    <col min="14601" max="14607" width="8.578125" style="93" customWidth="1"/>
    <col min="14608" max="14608" width="9.41796875" style="93" customWidth="1"/>
    <col min="14609" max="14609" width="7.68359375" style="93" customWidth="1"/>
    <col min="14610" max="14618" width="8.578125" style="93" customWidth="1"/>
    <col min="14619" max="14619" width="10.26171875" style="93" customWidth="1"/>
    <col min="14620" max="14620" width="8.578125" style="93" customWidth="1"/>
    <col min="14621" max="14621" width="10.26171875" style="93" customWidth="1"/>
    <col min="14622" max="14622" width="6.83984375" style="93" customWidth="1"/>
    <col min="14623" max="14623" width="13.68359375" style="93" customWidth="1"/>
    <col min="14624" max="14631" width="8.578125" style="93" customWidth="1"/>
    <col min="14632" max="14632" width="10.26171875" style="93" customWidth="1"/>
    <col min="14633" max="14848" width="8" style="93"/>
    <col min="14849" max="14849" width="0.41796875" style="93" customWidth="1"/>
    <col min="14850" max="14852" width="1.68359375" style="93" customWidth="1"/>
    <col min="14853" max="14853" width="67.68359375" style="93" customWidth="1"/>
    <col min="14854" max="14854" width="0.41796875" style="93" customWidth="1"/>
    <col min="14855" max="14855" width="11.15625" style="93" customWidth="1"/>
    <col min="14856" max="14856" width="7.68359375" style="93" customWidth="1"/>
    <col min="14857" max="14863" width="8.578125" style="93" customWidth="1"/>
    <col min="14864" max="14864" width="9.41796875" style="93" customWidth="1"/>
    <col min="14865" max="14865" width="7.68359375" style="93" customWidth="1"/>
    <col min="14866" max="14874" width="8.578125" style="93" customWidth="1"/>
    <col min="14875" max="14875" width="10.26171875" style="93" customWidth="1"/>
    <col min="14876" max="14876" width="8.578125" style="93" customWidth="1"/>
    <col min="14877" max="14877" width="10.26171875" style="93" customWidth="1"/>
    <col min="14878" max="14878" width="6.83984375" style="93" customWidth="1"/>
    <col min="14879" max="14879" width="13.68359375" style="93" customWidth="1"/>
    <col min="14880" max="14887" width="8.578125" style="93" customWidth="1"/>
    <col min="14888" max="14888" width="10.26171875" style="93" customWidth="1"/>
    <col min="14889" max="15104" width="8" style="93"/>
    <col min="15105" max="15105" width="0.41796875" style="93" customWidth="1"/>
    <col min="15106" max="15108" width="1.68359375" style="93" customWidth="1"/>
    <col min="15109" max="15109" width="67.68359375" style="93" customWidth="1"/>
    <col min="15110" max="15110" width="0.41796875" style="93" customWidth="1"/>
    <col min="15111" max="15111" width="11.15625" style="93" customWidth="1"/>
    <col min="15112" max="15112" width="7.68359375" style="93" customWidth="1"/>
    <col min="15113" max="15119" width="8.578125" style="93" customWidth="1"/>
    <col min="15120" max="15120" width="9.41796875" style="93" customWidth="1"/>
    <col min="15121" max="15121" width="7.68359375" style="93" customWidth="1"/>
    <col min="15122" max="15130" width="8.578125" style="93" customWidth="1"/>
    <col min="15131" max="15131" width="10.26171875" style="93" customWidth="1"/>
    <col min="15132" max="15132" width="8.578125" style="93" customWidth="1"/>
    <col min="15133" max="15133" width="10.26171875" style="93" customWidth="1"/>
    <col min="15134" max="15134" width="6.83984375" style="93" customWidth="1"/>
    <col min="15135" max="15135" width="13.68359375" style="93" customWidth="1"/>
    <col min="15136" max="15143" width="8.578125" style="93" customWidth="1"/>
    <col min="15144" max="15144" width="10.26171875" style="93" customWidth="1"/>
    <col min="15145" max="15360" width="8" style="93"/>
    <col min="15361" max="15361" width="0.41796875" style="93" customWidth="1"/>
    <col min="15362" max="15364" width="1.68359375" style="93" customWidth="1"/>
    <col min="15365" max="15365" width="67.68359375" style="93" customWidth="1"/>
    <col min="15366" max="15366" width="0.41796875" style="93" customWidth="1"/>
    <col min="15367" max="15367" width="11.15625" style="93" customWidth="1"/>
    <col min="15368" max="15368" width="7.68359375" style="93" customWidth="1"/>
    <col min="15369" max="15375" width="8.578125" style="93" customWidth="1"/>
    <col min="15376" max="15376" width="9.41796875" style="93" customWidth="1"/>
    <col min="15377" max="15377" width="7.68359375" style="93" customWidth="1"/>
    <col min="15378" max="15386" width="8.578125" style="93" customWidth="1"/>
    <col min="15387" max="15387" width="10.26171875" style="93" customWidth="1"/>
    <col min="15388" max="15388" width="8.578125" style="93" customWidth="1"/>
    <col min="15389" max="15389" width="10.26171875" style="93" customWidth="1"/>
    <col min="15390" max="15390" width="6.83984375" style="93" customWidth="1"/>
    <col min="15391" max="15391" width="13.68359375" style="93" customWidth="1"/>
    <col min="15392" max="15399" width="8.578125" style="93" customWidth="1"/>
    <col min="15400" max="15400" width="10.26171875" style="93" customWidth="1"/>
    <col min="15401" max="15616" width="8" style="93"/>
    <col min="15617" max="15617" width="0.41796875" style="93" customWidth="1"/>
    <col min="15618" max="15620" width="1.68359375" style="93" customWidth="1"/>
    <col min="15621" max="15621" width="67.68359375" style="93" customWidth="1"/>
    <col min="15622" max="15622" width="0.41796875" style="93" customWidth="1"/>
    <col min="15623" max="15623" width="11.15625" style="93" customWidth="1"/>
    <col min="15624" max="15624" width="7.68359375" style="93" customWidth="1"/>
    <col min="15625" max="15631" width="8.578125" style="93" customWidth="1"/>
    <col min="15632" max="15632" width="9.41796875" style="93" customWidth="1"/>
    <col min="15633" max="15633" width="7.68359375" style="93" customWidth="1"/>
    <col min="15634" max="15642" width="8.578125" style="93" customWidth="1"/>
    <col min="15643" max="15643" width="10.26171875" style="93" customWidth="1"/>
    <col min="15644" max="15644" width="8.578125" style="93" customWidth="1"/>
    <col min="15645" max="15645" width="10.26171875" style="93" customWidth="1"/>
    <col min="15646" max="15646" width="6.83984375" style="93" customWidth="1"/>
    <col min="15647" max="15647" width="13.68359375" style="93" customWidth="1"/>
    <col min="15648" max="15655" width="8.578125" style="93" customWidth="1"/>
    <col min="15656" max="15656" width="10.26171875" style="93" customWidth="1"/>
    <col min="15657" max="15872" width="8" style="93"/>
    <col min="15873" max="15873" width="0.41796875" style="93" customWidth="1"/>
    <col min="15874" max="15876" width="1.68359375" style="93" customWidth="1"/>
    <col min="15877" max="15877" width="67.68359375" style="93" customWidth="1"/>
    <col min="15878" max="15878" width="0.41796875" style="93" customWidth="1"/>
    <col min="15879" max="15879" width="11.15625" style="93" customWidth="1"/>
    <col min="15880" max="15880" width="7.68359375" style="93" customWidth="1"/>
    <col min="15881" max="15887" width="8.578125" style="93" customWidth="1"/>
    <col min="15888" max="15888" width="9.41796875" style="93" customWidth="1"/>
    <col min="15889" max="15889" width="7.68359375" style="93" customWidth="1"/>
    <col min="15890" max="15898" width="8.578125" style="93" customWidth="1"/>
    <col min="15899" max="15899" width="10.26171875" style="93" customWidth="1"/>
    <col min="15900" max="15900" width="8.578125" style="93" customWidth="1"/>
    <col min="15901" max="15901" width="10.26171875" style="93" customWidth="1"/>
    <col min="15902" max="15902" width="6.83984375" style="93" customWidth="1"/>
    <col min="15903" max="15903" width="13.68359375" style="93" customWidth="1"/>
    <col min="15904" max="15911" width="8.578125" style="93" customWidth="1"/>
    <col min="15912" max="15912" width="10.26171875" style="93" customWidth="1"/>
    <col min="15913" max="16128" width="8" style="93"/>
    <col min="16129" max="16129" width="0.41796875" style="93" customWidth="1"/>
    <col min="16130" max="16132" width="1.68359375" style="93" customWidth="1"/>
    <col min="16133" max="16133" width="67.68359375" style="93" customWidth="1"/>
    <col min="16134" max="16134" width="0.41796875" style="93" customWidth="1"/>
    <col min="16135" max="16135" width="11.15625" style="93" customWidth="1"/>
    <col min="16136" max="16136" width="7.68359375" style="93" customWidth="1"/>
    <col min="16137" max="16143" width="8.578125" style="93" customWidth="1"/>
    <col min="16144" max="16144" width="9.41796875" style="93" customWidth="1"/>
    <col min="16145" max="16145" width="7.68359375" style="93" customWidth="1"/>
    <col min="16146" max="16154" width="8.578125" style="93" customWidth="1"/>
    <col min="16155" max="16155" width="10.26171875" style="93" customWidth="1"/>
    <col min="16156" max="16156" width="8.578125" style="93" customWidth="1"/>
    <col min="16157" max="16157" width="10.26171875" style="93" customWidth="1"/>
    <col min="16158" max="16158" width="6.83984375" style="93" customWidth="1"/>
    <col min="16159" max="16159" width="13.68359375" style="93" customWidth="1"/>
    <col min="16160" max="16167" width="8.578125" style="93" customWidth="1"/>
    <col min="16168" max="16168" width="10.26171875" style="93" customWidth="1"/>
    <col min="16169" max="16384" width="8" style="93"/>
  </cols>
  <sheetData>
    <row r="1" spans="1:40" x14ac:dyDescent="0.35">
      <c r="A1" s="90" t="s">
        <v>61</v>
      </c>
      <c r="F1" s="90" t="s">
        <v>62</v>
      </c>
    </row>
    <row r="2" spans="1:40" x14ac:dyDescent="0.35">
      <c r="A2" s="90" t="s">
        <v>63</v>
      </c>
      <c r="F2" s="90" t="s">
        <v>62</v>
      </c>
    </row>
    <row r="3" spans="1:40" ht="10.5" x14ac:dyDescent="0.4">
      <c r="A3" s="90" t="s">
        <v>287</v>
      </c>
      <c r="F3" s="90" t="s">
        <v>62</v>
      </c>
      <c r="Q3" s="94" t="s">
        <v>64</v>
      </c>
      <c r="R3" s="94" t="s">
        <v>72</v>
      </c>
      <c r="AB3" s="95" t="s">
        <v>67</v>
      </c>
      <c r="AC3" s="95"/>
      <c r="AD3" s="95" t="s">
        <v>68</v>
      </c>
      <c r="AE3" s="95"/>
      <c r="AF3" s="95"/>
      <c r="AG3" s="95"/>
      <c r="AH3" s="95"/>
      <c r="AI3" s="95" t="s">
        <v>69</v>
      </c>
      <c r="AJ3" s="95"/>
      <c r="AK3" s="95"/>
      <c r="AL3" s="95"/>
      <c r="AM3" s="95"/>
    </row>
    <row r="4" spans="1:40" ht="10.5" x14ac:dyDescent="0.4">
      <c r="A4" s="96" t="s">
        <v>70</v>
      </c>
      <c r="F4" s="90" t="s">
        <v>62</v>
      </c>
      <c r="H4" s="95"/>
      <c r="I4" s="95"/>
      <c r="J4" s="95"/>
      <c r="K4" s="95"/>
      <c r="L4" s="95" t="s">
        <v>71</v>
      </c>
      <c r="M4" s="95"/>
      <c r="N4" s="95"/>
      <c r="O4" s="95"/>
      <c r="P4" s="95"/>
      <c r="Q4" s="94" t="s">
        <v>201</v>
      </c>
      <c r="R4" s="94" t="s">
        <v>73</v>
      </c>
      <c r="S4" s="95"/>
      <c r="T4" s="95"/>
      <c r="U4" s="95"/>
      <c r="V4" s="95"/>
      <c r="W4" s="95" t="s">
        <v>74</v>
      </c>
      <c r="X4" s="95"/>
      <c r="Y4" s="95"/>
      <c r="Z4" s="95"/>
      <c r="AA4" s="95"/>
      <c r="AC4" s="94" t="s">
        <v>75</v>
      </c>
      <c r="AD4" s="94" t="s">
        <v>76</v>
      </c>
      <c r="AF4" s="95"/>
      <c r="AG4" s="95"/>
      <c r="AH4" s="95"/>
      <c r="AI4" s="95"/>
      <c r="AJ4" s="95" t="s">
        <v>134</v>
      </c>
      <c r="AK4" s="95"/>
      <c r="AL4" s="95"/>
      <c r="AM4" s="95"/>
      <c r="AN4" s="95"/>
    </row>
    <row r="5" spans="1:40" ht="10.5" x14ac:dyDescent="0.4">
      <c r="G5" s="95" t="s">
        <v>64</v>
      </c>
      <c r="H5" s="95" t="s">
        <v>81</v>
      </c>
      <c r="I5" s="95" t="s">
        <v>82</v>
      </c>
      <c r="J5" s="95" t="s">
        <v>83</v>
      </c>
      <c r="K5" s="95" t="s">
        <v>84</v>
      </c>
      <c r="L5" s="95" t="s">
        <v>85</v>
      </c>
      <c r="M5" s="95" t="s">
        <v>86</v>
      </c>
      <c r="N5" s="95" t="s">
        <v>87</v>
      </c>
      <c r="O5" s="95" t="s">
        <v>88</v>
      </c>
      <c r="P5" s="95" t="s">
        <v>89</v>
      </c>
      <c r="Q5" s="95" t="s">
        <v>91</v>
      </c>
      <c r="R5" s="95" t="s">
        <v>91</v>
      </c>
      <c r="S5" s="95" t="s">
        <v>81</v>
      </c>
      <c r="T5" s="95" t="s">
        <v>82</v>
      </c>
      <c r="U5" s="95" t="s">
        <v>83</v>
      </c>
      <c r="V5" s="95" t="s">
        <v>84</v>
      </c>
      <c r="W5" s="95" t="s">
        <v>85</v>
      </c>
      <c r="X5" s="95" t="s">
        <v>86</v>
      </c>
      <c r="Y5" s="95" t="s">
        <v>87</v>
      </c>
      <c r="Z5" s="95" t="s">
        <v>88</v>
      </c>
      <c r="AA5" s="95" t="s">
        <v>89</v>
      </c>
      <c r="AB5" s="95" t="s">
        <v>1</v>
      </c>
      <c r="AC5" s="95" t="s">
        <v>92</v>
      </c>
      <c r="AD5" s="95" t="s">
        <v>93</v>
      </c>
      <c r="AE5" s="95" t="s">
        <v>94</v>
      </c>
      <c r="AF5" s="95" t="s">
        <v>81</v>
      </c>
      <c r="AG5" s="95" t="s">
        <v>82</v>
      </c>
      <c r="AH5" s="95" t="s">
        <v>83</v>
      </c>
      <c r="AI5" s="95" t="s">
        <v>84</v>
      </c>
      <c r="AJ5" s="95" t="s">
        <v>85</v>
      </c>
      <c r="AK5" s="95" t="s">
        <v>86</v>
      </c>
      <c r="AL5" s="95" t="s">
        <v>87</v>
      </c>
      <c r="AM5" s="95" t="s">
        <v>88</v>
      </c>
      <c r="AN5" s="95" t="s">
        <v>89</v>
      </c>
    </row>
    <row r="6" spans="1:40" ht="5.0999999999999996" customHeight="1" x14ac:dyDescent="0.35"/>
    <row r="7" spans="1:40" ht="10.5" x14ac:dyDescent="0.4">
      <c r="B7" s="97" t="s">
        <v>95</v>
      </c>
      <c r="F7" s="90" t="s">
        <v>62</v>
      </c>
    </row>
    <row r="8" spans="1:40" ht="10.5" x14ac:dyDescent="0.4">
      <c r="C8" s="97" t="s">
        <v>288</v>
      </c>
      <c r="F8" s="90" t="s">
        <v>62</v>
      </c>
    </row>
    <row r="9" spans="1:40" ht="10.5" x14ac:dyDescent="0.4">
      <c r="D9" s="97" t="s">
        <v>289</v>
      </c>
      <c r="F9" s="90" t="s">
        <v>62</v>
      </c>
    </row>
    <row r="10" spans="1:40" x14ac:dyDescent="0.35">
      <c r="E10" s="93" t="s">
        <v>290</v>
      </c>
      <c r="F10" s="90" t="s">
        <v>62</v>
      </c>
      <c r="G10" s="91" t="s">
        <v>99</v>
      </c>
      <c r="H10" s="58">
        <v>0</v>
      </c>
      <c r="I10" s="58">
        <v>30</v>
      </c>
      <c r="J10" s="58">
        <v>20</v>
      </c>
      <c r="K10" s="58">
        <v>20</v>
      </c>
      <c r="L10" s="58">
        <v>0</v>
      </c>
      <c r="M10" s="58">
        <v>0</v>
      </c>
      <c r="N10" s="58">
        <v>0</v>
      </c>
      <c r="O10" s="58">
        <v>0</v>
      </c>
      <c r="P10" s="58">
        <v>70</v>
      </c>
      <c r="Q10" s="92" t="s">
        <v>291</v>
      </c>
      <c r="R10" s="92" t="s">
        <v>292</v>
      </c>
      <c r="S10" s="58">
        <v>0</v>
      </c>
      <c r="T10" s="58">
        <v>445945.94594594592</v>
      </c>
      <c r="U10" s="58">
        <v>297297.29729729728</v>
      </c>
      <c r="V10" s="58">
        <v>297297.29729729728</v>
      </c>
      <c r="W10" s="58">
        <v>0</v>
      </c>
      <c r="X10" s="58">
        <v>0</v>
      </c>
      <c r="Y10" s="58">
        <v>0</v>
      </c>
      <c r="Z10" s="58">
        <v>0</v>
      </c>
      <c r="AA10" s="58">
        <v>1040540.5405405405</v>
      </c>
      <c r="AB10" s="91" t="s">
        <v>293</v>
      </c>
      <c r="AC10" s="91" t="s">
        <v>103</v>
      </c>
      <c r="AD10" s="91" t="s">
        <v>145</v>
      </c>
      <c r="AE10" s="91" t="s">
        <v>294</v>
      </c>
      <c r="AF10" s="58">
        <v>0</v>
      </c>
      <c r="AG10" s="58">
        <v>445945.94594594592</v>
      </c>
      <c r="AH10" s="58">
        <v>297297.29729729728</v>
      </c>
      <c r="AI10" s="58">
        <v>297297.29729729728</v>
      </c>
      <c r="AJ10" s="58">
        <v>0</v>
      </c>
      <c r="AK10" s="58">
        <v>0</v>
      </c>
      <c r="AL10" s="58">
        <v>0</v>
      </c>
      <c r="AM10" s="58">
        <v>0</v>
      </c>
      <c r="AN10" s="58">
        <v>1040540.5405405405</v>
      </c>
    </row>
    <row r="11" spans="1:40" x14ac:dyDescent="0.35">
      <c r="E11" s="93" t="s">
        <v>295</v>
      </c>
      <c r="F11" s="90" t="s">
        <v>62</v>
      </c>
      <c r="G11" s="91" t="s">
        <v>107</v>
      </c>
      <c r="H11" s="58">
        <v>0</v>
      </c>
      <c r="I11" s="58">
        <v>30</v>
      </c>
      <c r="J11" s="58">
        <v>50</v>
      </c>
      <c r="K11" s="58">
        <v>70</v>
      </c>
      <c r="L11" s="58">
        <v>40</v>
      </c>
      <c r="M11" s="58">
        <v>20</v>
      </c>
      <c r="N11" s="58">
        <v>0</v>
      </c>
      <c r="O11" s="58">
        <v>0</v>
      </c>
      <c r="P11" s="58">
        <v>210</v>
      </c>
      <c r="Q11" s="92" t="s">
        <v>108</v>
      </c>
      <c r="R11" s="92" t="s">
        <v>109</v>
      </c>
      <c r="S11" s="59">
        <v>0</v>
      </c>
      <c r="T11" s="59">
        <v>5665.135135135135</v>
      </c>
      <c r="U11" s="59">
        <v>9441.8918918918916</v>
      </c>
      <c r="V11" s="59">
        <v>13218.648648648646</v>
      </c>
      <c r="W11" s="59">
        <v>7553.5135135135133</v>
      </c>
      <c r="X11" s="59">
        <v>3776.7567567567567</v>
      </c>
      <c r="Y11" s="59">
        <v>0</v>
      </c>
      <c r="Z11" s="59">
        <v>0</v>
      </c>
      <c r="AA11" s="59">
        <v>39655.945945945947</v>
      </c>
      <c r="AB11" s="91" t="s">
        <v>293</v>
      </c>
      <c r="AC11" s="91" t="s">
        <v>110</v>
      </c>
      <c r="AD11" s="91" t="s">
        <v>139</v>
      </c>
      <c r="AE11" s="91" t="s">
        <v>294</v>
      </c>
      <c r="AF11" s="59">
        <v>0</v>
      </c>
      <c r="AG11" s="59">
        <v>5665.135135135135</v>
      </c>
      <c r="AH11" s="59">
        <v>9441.8918918918916</v>
      </c>
      <c r="AI11" s="59">
        <v>13218.648648648646</v>
      </c>
      <c r="AJ11" s="59">
        <v>7553.5135135135133</v>
      </c>
      <c r="AK11" s="59">
        <v>3776.7567567567567</v>
      </c>
      <c r="AL11" s="59">
        <v>0</v>
      </c>
      <c r="AM11" s="59">
        <v>0</v>
      </c>
      <c r="AN11" s="59">
        <v>39655.945945945947</v>
      </c>
    </row>
    <row r="12" spans="1:40" ht="10.5" x14ac:dyDescent="0.4">
      <c r="D12" s="97" t="s">
        <v>45</v>
      </c>
      <c r="F12" s="90" t="s">
        <v>62</v>
      </c>
      <c r="G12" s="91" t="s">
        <v>112</v>
      </c>
      <c r="H12" s="98"/>
      <c r="I12" s="98"/>
      <c r="J12" s="98"/>
      <c r="K12" s="98"/>
      <c r="L12" s="98"/>
      <c r="M12" s="98"/>
      <c r="N12" s="98"/>
      <c r="O12" s="98"/>
      <c r="P12" s="98"/>
      <c r="Q12" s="92" t="s">
        <v>112</v>
      </c>
      <c r="R12" s="92" t="s">
        <v>112</v>
      </c>
      <c r="S12" s="58">
        <v>0</v>
      </c>
      <c r="T12" s="58">
        <v>451611.08108108107</v>
      </c>
      <c r="U12" s="58">
        <v>306739.18918918917</v>
      </c>
      <c r="V12" s="58">
        <v>310515.94594594592</v>
      </c>
      <c r="W12" s="58">
        <v>7553.5135135135133</v>
      </c>
      <c r="X12" s="58">
        <v>3776.7567567567567</v>
      </c>
      <c r="Y12" s="58">
        <v>0</v>
      </c>
      <c r="Z12" s="58">
        <v>0</v>
      </c>
      <c r="AA12" s="58">
        <v>1080196.4864864864</v>
      </c>
      <c r="AB12" s="91" t="s">
        <v>112</v>
      </c>
      <c r="AC12" s="91" t="s">
        <v>112</v>
      </c>
      <c r="AD12" s="91" t="s">
        <v>112</v>
      </c>
      <c r="AE12" s="91" t="s">
        <v>112</v>
      </c>
      <c r="AF12" s="58">
        <v>0</v>
      </c>
      <c r="AG12" s="58">
        <v>451611.08108108107</v>
      </c>
      <c r="AH12" s="58">
        <v>306739.18918918917</v>
      </c>
      <c r="AI12" s="58">
        <v>310515.94594594592</v>
      </c>
      <c r="AJ12" s="58">
        <v>7553.5135135135133</v>
      </c>
      <c r="AK12" s="58">
        <v>3776.7567567567567</v>
      </c>
      <c r="AL12" s="58">
        <v>0</v>
      </c>
      <c r="AM12" s="58">
        <v>0</v>
      </c>
      <c r="AN12" s="58">
        <v>1080196.4864864864</v>
      </c>
    </row>
    <row r="13" spans="1:40" ht="10.5" x14ac:dyDescent="0.4">
      <c r="C13" s="97" t="s">
        <v>296</v>
      </c>
      <c r="F13" s="90" t="s">
        <v>62</v>
      </c>
    </row>
    <row r="14" spans="1:40" ht="10.5" x14ac:dyDescent="0.4">
      <c r="D14" s="97" t="s">
        <v>297</v>
      </c>
      <c r="F14" s="90" t="s">
        <v>62</v>
      </c>
    </row>
    <row r="15" spans="1:40" x14ac:dyDescent="0.35">
      <c r="E15" s="93" t="s">
        <v>298</v>
      </c>
      <c r="F15" s="90" t="s">
        <v>62</v>
      </c>
      <c r="G15" s="91" t="s">
        <v>99</v>
      </c>
      <c r="H15" s="58">
        <v>1</v>
      </c>
      <c r="I15" s="58">
        <v>1</v>
      </c>
      <c r="J15" s="58">
        <v>1</v>
      </c>
      <c r="K15" s="58">
        <v>1</v>
      </c>
      <c r="L15" s="58">
        <v>1</v>
      </c>
      <c r="M15" s="58">
        <v>1</v>
      </c>
      <c r="N15" s="58">
        <v>1</v>
      </c>
      <c r="O15" s="58">
        <v>1</v>
      </c>
      <c r="P15" s="58">
        <v>8</v>
      </c>
      <c r="Q15" s="92" t="s">
        <v>136</v>
      </c>
      <c r="R15" s="92" t="s">
        <v>137</v>
      </c>
      <c r="S15" s="58">
        <v>20808</v>
      </c>
      <c r="T15" s="58">
        <v>21640.32</v>
      </c>
      <c r="U15" s="58">
        <v>22505.932800000006</v>
      </c>
      <c r="V15" s="58">
        <v>23406.170112000003</v>
      </c>
      <c r="W15" s="58">
        <v>24342.416916480004</v>
      </c>
      <c r="X15" s="58">
        <v>25316.113593139209</v>
      </c>
      <c r="Y15" s="58">
        <v>26328.758136864777</v>
      </c>
      <c r="Z15" s="58">
        <v>27381.908462339372</v>
      </c>
      <c r="AA15" s="58">
        <v>191729.62002082338</v>
      </c>
      <c r="AB15" s="91" t="s">
        <v>293</v>
      </c>
      <c r="AC15" s="91" t="s">
        <v>209</v>
      </c>
      <c r="AD15" s="91" t="s">
        <v>104</v>
      </c>
      <c r="AE15" s="91" t="s">
        <v>294</v>
      </c>
      <c r="AF15" s="58">
        <v>20808</v>
      </c>
      <c r="AG15" s="58">
        <v>21640.32</v>
      </c>
      <c r="AH15" s="58">
        <v>22505.932800000006</v>
      </c>
      <c r="AI15" s="58">
        <v>23406.170112000003</v>
      </c>
      <c r="AJ15" s="58">
        <v>24342.416916480004</v>
      </c>
      <c r="AK15" s="58">
        <v>25316.113593139209</v>
      </c>
      <c r="AL15" s="58">
        <v>26328.758136864777</v>
      </c>
      <c r="AM15" s="58">
        <v>27381.908462339372</v>
      </c>
      <c r="AN15" s="58">
        <v>191729.62002082338</v>
      </c>
    </row>
    <row r="16" spans="1:40" x14ac:dyDescent="0.35">
      <c r="E16" s="93" t="s">
        <v>299</v>
      </c>
      <c r="F16" s="90" t="s">
        <v>62</v>
      </c>
      <c r="G16" s="91" t="s">
        <v>196</v>
      </c>
      <c r="H16" s="58">
        <v>0</v>
      </c>
      <c r="I16" s="58">
        <v>4</v>
      </c>
      <c r="J16" s="58">
        <v>4</v>
      </c>
      <c r="K16" s="58">
        <v>4</v>
      </c>
      <c r="L16" s="58">
        <v>4</v>
      </c>
      <c r="M16" s="58">
        <v>4</v>
      </c>
      <c r="N16" s="58">
        <v>4</v>
      </c>
      <c r="O16" s="58">
        <v>4</v>
      </c>
      <c r="P16" s="58">
        <v>28</v>
      </c>
      <c r="Q16" s="92" t="s">
        <v>300</v>
      </c>
      <c r="R16" s="92" t="s">
        <v>301</v>
      </c>
      <c r="S16" s="58">
        <v>0</v>
      </c>
      <c r="T16" s="58">
        <v>18715.95243243243</v>
      </c>
      <c r="U16" s="58">
        <v>19464.590529729732</v>
      </c>
      <c r="V16" s="58">
        <v>20243.174150918923</v>
      </c>
      <c r="W16" s="58">
        <v>21052.90111695568</v>
      </c>
      <c r="X16" s="58">
        <v>21895.01716163391</v>
      </c>
      <c r="Y16" s="58">
        <v>22770.817848099265</v>
      </c>
      <c r="Z16" s="58">
        <v>23681.650562023238</v>
      </c>
      <c r="AA16" s="58">
        <v>147824.10380179319</v>
      </c>
      <c r="AB16" s="91" t="s">
        <v>293</v>
      </c>
      <c r="AC16" s="91" t="s">
        <v>209</v>
      </c>
      <c r="AD16" s="91" t="s">
        <v>104</v>
      </c>
      <c r="AE16" s="91" t="s">
        <v>294</v>
      </c>
      <c r="AF16" s="58">
        <v>0</v>
      </c>
      <c r="AG16" s="58">
        <v>18715.95243243243</v>
      </c>
      <c r="AH16" s="58">
        <v>19464.590529729732</v>
      </c>
      <c r="AI16" s="58">
        <v>20243.174150918923</v>
      </c>
      <c r="AJ16" s="58">
        <v>21052.90111695568</v>
      </c>
      <c r="AK16" s="58">
        <v>21895.01716163391</v>
      </c>
      <c r="AL16" s="58">
        <v>22770.817848099265</v>
      </c>
      <c r="AM16" s="58">
        <v>23681.650562023238</v>
      </c>
      <c r="AN16" s="58">
        <v>147824.10380179319</v>
      </c>
    </row>
    <row r="17" spans="4:40" x14ac:dyDescent="0.35">
      <c r="E17" s="93" t="s">
        <v>302</v>
      </c>
      <c r="F17" s="90" t="s">
        <v>62</v>
      </c>
      <c r="G17" s="91" t="s">
        <v>196</v>
      </c>
      <c r="H17" s="58">
        <v>5</v>
      </c>
      <c r="I17" s="58">
        <v>10</v>
      </c>
      <c r="J17" s="58">
        <v>10</v>
      </c>
      <c r="K17" s="58">
        <v>10</v>
      </c>
      <c r="L17" s="58">
        <v>10</v>
      </c>
      <c r="M17" s="58">
        <v>10</v>
      </c>
      <c r="N17" s="58">
        <v>10</v>
      </c>
      <c r="O17" s="58">
        <v>10</v>
      </c>
      <c r="P17" s="58">
        <v>75</v>
      </c>
      <c r="Q17" s="92" t="s">
        <v>303</v>
      </c>
      <c r="R17" s="92" t="s">
        <v>304</v>
      </c>
      <c r="S17" s="58">
        <v>11247.567567567567</v>
      </c>
      <c r="T17" s="58">
        <v>23394.940540540538</v>
      </c>
      <c r="U17" s="58">
        <v>24330.738162162168</v>
      </c>
      <c r="V17" s="58">
        <v>25303.967688648652</v>
      </c>
      <c r="W17" s="58">
        <v>26316.126396194599</v>
      </c>
      <c r="X17" s="58">
        <v>27368.771452042387</v>
      </c>
      <c r="Y17" s="58">
        <v>28463.522310124081</v>
      </c>
      <c r="Z17" s="58">
        <v>29602.063202529047</v>
      </c>
      <c r="AA17" s="58">
        <v>196027.697319809</v>
      </c>
      <c r="AB17" s="91" t="s">
        <v>293</v>
      </c>
      <c r="AC17" s="91" t="s">
        <v>209</v>
      </c>
      <c r="AD17" s="91" t="s">
        <v>104</v>
      </c>
      <c r="AE17" s="91" t="s">
        <v>294</v>
      </c>
      <c r="AF17" s="58">
        <v>11247.567567567567</v>
      </c>
      <c r="AG17" s="58">
        <v>23394.940540540538</v>
      </c>
      <c r="AH17" s="58">
        <v>24330.738162162168</v>
      </c>
      <c r="AI17" s="58">
        <v>25303.967688648652</v>
      </c>
      <c r="AJ17" s="58">
        <v>26316.126396194599</v>
      </c>
      <c r="AK17" s="58">
        <v>27368.771452042387</v>
      </c>
      <c r="AL17" s="58">
        <v>28463.522310124081</v>
      </c>
      <c r="AM17" s="58">
        <v>29602.063202529047</v>
      </c>
      <c r="AN17" s="58">
        <v>196027.697319809</v>
      </c>
    </row>
    <row r="18" spans="4:40" x14ac:dyDescent="0.35">
      <c r="E18" s="93" t="s">
        <v>305</v>
      </c>
      <c r="F18" s="90" t="s">
        <v>62</v>
      </c>
      <c r="G18" s="91" t="s">
        <v>306</v>
      </c>
      <c r="H18" s="58">
        <v>0</v>
      </c>
      <c r="I18" s="58">
        <v>0</v>
      </c>
      <c r="J18" s="58">
        <v>12</v>
      </c>
      <c r="K18" s="58">
        <v>12</v>
      </c>
      <c r="L18" s="58">
        <v>12</v>
      </c>
      <c r="M18" s="58">
        <v>12</v>
      </c>
      <c r="N18" s="58">
        <v>12</v>
      </c>
      <c r="O18" s="58">
        <v>12</v>
      </c>
      <c r="P18" s="58">
        <v>72</v>
      </c>
      <c r="Q18" s="92" t="s">
        <v>303</v>
      </c>
      <c r="R18" s="92" t="s">
        <v>304</v>
      </c>
      <c r="S18" s="59">
        <v>0</v>
      </c>
      <c r="T18" s="59">
        <v>0</v>
      </c>
      <c r="U18" s="59">
        <v>28624.397837837842</v>
      </c>
      <c r="V18" s="59">
        <v>29769.373751351352</v>
      </c>
      <c r="W18" s="59">
        <v>30960.148701405407</v>
      </c>
      <c r="X18" s="59">
        <v>32198.554649461632</v>
      </c>
      <c r="Y18" s="59">
        <v>33486.496835440092</v>
      </c>
      <c r="Z18" s="59">
        <v>34825.956708857702</v>
      </c>
      <c r="AA18" s="59">
        <v>189864.92848435402</v>
      </c>
      <c r="AB18" s="91" t="s">
        <v>293</v>
      </c>
      <c r="AC18" s="91" t="s">
        <v>209</v>
      </c>
      <c r="AD18" s="91" t="s">
        <v>104</v>
      </c>
      <c r="AE18" s="91" t="s">
        <v>294</v>
      </c>
      <c r="AF18" s="59">
        <v>0</v>
      </c>
      <c r="AG18" s="59">
        <v>0</v>
      </c>
      <c r="AH18" s="59">
        <v>28624.397837837842</v>
      </c>
      <c r="AI18" s="59">
        <v>29769.373751351352</v>
      </c>
      <c r="AJ18" s="59">
        <v>30960.148701405407</v>
      </c>
      <c r="AK18" s="59">
        <v>32198.554649461632</v>
      </c>
      <c r="AL18" s="59">
        <v>33486.496835440092</v>
      </c>
      <c r="AM18" s="59">
        <v>34825.956708857702</v>
      </c>
      <c r="AN18" s="59">
        <v>189864.92848435402</v>
      </c>
    </row>
    <row r="19" spans="4:40" ht="10.5" x14ac:dyDescent="0.4">
      <c r="D19" s="97" t="s">
        <v>45</v>
      </c>
      <c r="F19" s="90" t="s">
        <v>62</v>
      </c>
      <c r="G19" s="91" t="s">
        <v>112</v>
      </c>
      <c r="H19" s="98"/>
      <c r="I19" s="98"/>
      <c r="J19" s="98"/>
      <c r="K19" s="98"/>
      <c r="L19" s="98"/>
      <c r="M19" s="98"/>
      <c r="N19" s="98"/>
      <c r="O19" s="98"/>
      <c r="P19" s="98"/>
      <c r="Q19" s="92" t="s">
        <v>112</v>
      </c>
      <c r="R19" s="92" t="s">
        <v>112</v>
      </c>
      <c r="S19" s="58">
        <v>32055.567567567567</v>
      </c>
      <c r="T19" s="58">
        <v>63751.212972972964</v>
      </c>
      <c r="U19" s="58">
        <v>94925.659329729737</v>
      </c>
      <c r="V19" s="58">
        <v>98722.685702918927</v>
      </c>
      <c r="W19" s="58">
        <v>102671.59313103568</v>
      </c>
      <c r="X19" s="58">
        <v>106778.45685627713</v>
      </c>
      <c r="Y19" s="58">
        <v>111049.59513052822</v>
      </c>
      <c r="Z19" s="58">
        <v>115491.57893574936</v>
      </c>
      <c r="AA19" s="58">
        <v>725446.34962677967</v>
      </c>
      <c r="AB19" s="91" t="s">
        <v>112</v>
      </c>
      <c r="AC19" s="91" t="s">
        <v>112</v>
      </c>
      <c r="AD19" s="91" t="s">
        <v>112</v>
      </c>
      <c r="AE19" s="91" t="s">
        <v>112</v>
      </c>
      <c r="AF19" s="58">
        <v>32055.567567567567</v>
      </c>
      <c r="AG19" s="58">
        <v>63751.212972972964</v>
      </c>
      <c r="AH19" s="58">
        <v>94925.659329729737</v>
      </c>
      <c r="AI19" s="58">
        <v>98722.685702918927</v>
      </c>
      <c r="AJ19" s="58">
        <v>102671.59313103568</v>
      </c>
      <c r="AK19" s="58">
        <v>106778.45685627713</v>
      </c>
      <c r="AL19" s="58">
        <v>111049.59513052822</v>
      </c>
      <c r="AM19" s="58">
        <v>115491.57893574936</v>
      </c>
      <c r="AN19" s="58">
        <v>725446.34962677967</v>
      </c>
    </row>
    <row r="20" spans="4:40" ht="10.5" x14ac:dyDescent="0.4">
      <c r="D20" s="97" t="s">
        <v>307</v>
      </c>
      <c r="F20" s="90" t="s">
        <v>62</v>
      </c>
    </row>
    <row r="21" spans="4:40" x14ac:dyDescent="0.35">
      <c r="E21" s="93" t="s">
        <v>308</v>
      </c>
      <c r="F21" s="90" t="s">
        <v>62</v>
      </c>
      <c r="G21" s="91" t="s">
        <v>196</v>
      </c>
      <c r="H21" s="58">
        <v>0</v>
      </c>
      <c r="I21" s="58">
        <v>0</v>
      </c>
      <c r="J21" s="58">
        <v>1</v>
      </c>
      <c r="K21" s="58">
        <v>1</v>
      </c>
      <c r="L21" s="58">
        <v>1</v>
      </c>
      <c r="M21" s="58">
        <v>1</v>
      </c>
      <c r="N21" s="58">
        <v>0</v>
      </c>
      <c r="O21" s="58">
        <v>0</v>
      </c>
      <c r="P21" s="58">
        <v>4</v>
      </c>
      <c r="Q21" s="92" t="s">
        <v>309</v>
      </c>
      <c r="R21" s="92" t="s">
        <v>310</v>
      </c>
      <c r="S21" s="58">
        <v>0</v>
      </c>
      <c r="T21" s="58">
        <v>0</v>
      </c>
      <c r="U21" s="58">
        <v>24330.738162162168</v>
      </c>
      <c r="V21" s="58">
        <v>25303.967688648652</v>
      </c>
      <c r="W21" s="58">
        <v>26316.126396194599</v>
      </c>
      <c r="X21" s="58">
        <v>27368.771452042387</v>
      </c>
      <c r="Y21" s="58">
        <v>0</v>
      </c>
      <c r="Z21" s="58">
        <v>0</v>
      </c>
      <c r="AA21" s="58">
        <v>103319.6036990478</v>
      </c>
      <c r="AB21" s="91" t="s">
        <v>293</v>
      </c>
      <c r="AC21" s="91" t="s">
        <v>110</v>
      </c>
      <c r="AD21" s="91" t="s">
        <v>139</v>
      </c>
      <c r="AE21" s="91" t="s">
        <v>294</v>
      </c>
      <c r="AF21" s="58">
        <v>0</v>
      </c>
      <c r="AG21" s="58">
        <v>0</v>
      </c>
      <c r="AH21" s="58">
        <v>24330.738162162168</v>
      </c>
      <c r="AI21" s="58">
        <v>25303.967688648652</v>
      </c>
      <c r="AJ21" s="58">
        <v>26316.126396194599</v>
      </c>
      <c r="AK21" s="58">
        <v>27368.771452042387</v>
      </c>
      <c r="AL21" s="58">
        <v>0</v>
      </c>
      <c r="AM21" s="58">
        <v>0</v>
      </c>
      <c r="AN21" s="58">
        <v>103319.6036990478</v>
      </c>
    </row>
    <row r="22" spans="4:40" x14ac:dyDescent="0.35">
      <c r="E22" s="93" t="s">
        <v>311</v>
      </c>
      <c r="F22" s="90" t="s">
        <v>62</v>
      </c>
      <c r="G22" s="91" t="s">
        <v>196</v>
      </c>
      <c r="H22" s="58">
        <v>0</v>
      </c>
      <c r="I22" s="58">
        <v>0</v>
      </c>
      <c r="J22" s="58">
        <v>0</v>
      </c>
      <c r="K22" s="58">
        <v>1</v>
      </c>
      <c r="L22" s="58">
        <v>0</v>
      </c>
      <c r="M22" s="58">
        <v>1</v>
      </c>
      <c r="N22" s="58">
        <v>0</v>
      </c>
      <c r="O22" s="58">
        <v>0</v>
      </c>
      <c r="P22" s="58">
        <v>2</v>
      </c>
      <c r="Q22" s="92" t="s">
        <v>312</v>
      </c>
      <c r="R22" s="92" t="s">
        <v>313</v>
      </c>
      <c r="S22" s="58">
        <v>0</v>
      </c>
      <c r="T22" s="58">
        <v>0</v>
      </c>
      <c r="U22" s="58">
        <v>0</v>
      </c>
      <c r="V22" s="58">
        <v>66422.915182702709</v>
      </c>
      <c r="W22" s="58">
        <v>0</v>
      </c>
      <c r="X22" s="58">
        <v>71843.025061611261</v>
      </c>
      <c r="Y22" s="58">
        <v>0</v>
      </c>
      <c r="Z22" s="58">
        <v>0</v>
      </c>
      <c r="AA22" s="58">
        <v>138265.94024431397</v>
      </c>
      <c r="AB22" s="91" t="s">
        <v>293</v>
      </c>
      <c r="AC22" s="91" t="s">
        <v>110</v>
      </c>
      <c r="AD22" s="91" t="s">
        <v>139</v>
      </c>
      <c r="AE22" s="91" t="s">
        <v>294</v>
      </c>
      <c r="AF22" s="58">
        <v>0</v>
      </c>
      <c r="AG22" s="58">
        <v>0</v>
      </c>
      <c r="AH22" s="58">
        <v>0</v>
      </c>
      <c r="AI22" s="58">
        <v>66422.915182702709</v>
      </c>
      <c r="AJ22" s="58">
        <v>0</v>
      </c>
      <c r="AK22" s="58">
        <v>71843.025061611261</v>
      </c>
      <c r="AL22" s="58">
        <v>0</v>
      </c>
      <c r="AM22" s="58">
        <v>0</v>
      </c>
      <c r="AN22" s="58">
        <v>138265.94024431397</v>
      </c>
    </row>
    <row r="23" spans="4:40" x14ac:dyDescent="0.35">
      <c r="E23" s="93" t="s">
        <v>314</v>
      </c>
      <c r="F23" s="90" t="s">
        <v>62</v>
      </c>
      <c r="G23" s="91" t="s">
        <v>196</v>
      </c>
      <c r="H23" s="58">
        <v>0</v>
      </c>
      <c r="I23" s="58">
        <v>0</v>
      </c>
      <c r="J23" s="58">
        <v>0</v>
      </c>
      <c r="K23" s="58">
        <v>1</v>
      </c>
      <c r="L23" s="58">
        <v>0</v>
      </c>
      <c r="M23" s="58">
        <v>0</v>
      </c>
      <c r="N23" s="58">
        <v>0</v>
      </c>
      <c r="O23" s="58">
        <v>0</v>
      </c>
      <c r="P23" s="58">
        <v>1</v>
      </c>
      <c r="Q23" s="92" t="s">
        <v>315</v>
      </c>
      <c r="R23" s="92" t="s">
        <v>316</v>
      </c>
      <c r="S23" s="59">
        <v>0</v>
      </c>
      <c r="T23" s="59">
        <v>0</v>
      </c>
      <c r="U23" s="59">
        <v>0</v>
      </c>
      <c r="V23" s="59">
        <v>91726.882871351365</v>
      </c>
      <c r="W23" s="59">
        <v>0</v>
      </c>
      <c r="X23" s="59">
        <v>0</v>
      </c>
      <c r="Y23" s="59">
        <v>0</v>
      </c>
      <c r="Z23" s="59">
        <v>0</v>
      </c>
      <c r="AA23" s="59">
        <v>91726.882871351365</v>
      </c>
      <c r="AB23" s="91" t="s">
        <v>293</v>
      </c>
      <c r="AC23" s="91" t="s">
        <v>110</v>
      </c>
      <c r="AD23" s="91" t="s">
        <v>139</v>
      </c>
      <c r="AE23" s="91" t="s">
        <v>294</v>
      </c>
      <c r="AF23" s="59">
        <v>0</v>
      </c>
      <c r="AG23" s="59">
        <v>0</v>
      </c>
      <c r="AH23" s="59">
        <v>0</v>
      </c>
      <c r="AI23" s="59">
        <v>91726.882871351365</v>
      </c>
      <c r="AJ23" s="59">
        <v>0</v>
      </c>
      <c r="AK23" s="59">
        <v>0</v>
      </c>
      <c r="AL23" s="59">
        <v>0</v>
      </c>
      <c r="AM23" s="59">
        <v>0</v>
      </c>
      <c r="AN23" s="59">
        <v>91726.882871351365</v>
      </c>
    </row>
    <row r="24" spans="4:40" ht="10.5" x14ac:dyDescent="0.4">
      <c r="D24" s="97" t="s">
        <v>45</v>
      </c>
      <c r="F24" s="90" t="s">
        <v>62</v>
      </c>
      <c r="G24" s="91" t="s">
        <v>112</v>
      </c>
      <c r="H24" s="98"/>
      <c r="I24" s="98"/>
      <c r="J24" s="98"/>
      <c r="K24" s="98"/>
      <c r="L24" s="98"/>
      <c r="M24" s="98"/>
      <c r="N24" s="98"/>
      <c r="O24" s="98"/>
      <c r="P24" s="98"/>
      <c r="Q24" s="92" t="s">
        <v>112</v>
      </c>
      <c r="R24" s="92" t="s">
        <v>112</v>
      </c>
      <c r="S24" s="58">
        <v>0</v>
      </c>
      <c r="T24" s="58">
        <v>0</v>
      </c>
      <c r="U24" s="58">
        <v>24330.738162162168</v>
      </c>
      <c r="V24" s="58">
        <v>183453.76574270273</v>
      </c>
      <c r="W24" s="58">
        <v>26316.126396194599</v>
      </c>
      <c r="X24" s="58">
        <v>99211.796513653651</v>
      </c>
      <c r="Y24" s="58">
        <v>0</v>
      </c>
      <c r="Z24" s="58">
        <v>0</v>
      </c>
      <c r="AA24" s="58">
        <v>333312.42681471317</v>
      </c>
      <c r="AB24" s="91" t="s">
        <v>112</v>
      </c>
      <c r="AC24" s="91" t="s">
        <v>112</v>
      </c>
      <c r="AD24" s="91" t="s">
        <v>112</v>
      </c>
      <c r="AE24" s="91" t="s">
        <v>112</v>
      </c>
      <c r="AF24" s="58">
        <v>0</v>
      </c>
      <c r="AG24" s="58">
        <v>0</v>
      </c>
      <c r="AH24" s="58">
        <v>24330.738162162168</v>
      </c>
      <c r="AI24" s="58">
        <v>183453.76574270273</v>
      </c>
      <c r="AJ24" s="58">
        <v>26316.126396194599</v>
      </c>
      <c r="AK24" s="58">
        <v>99211.796513653651</v>
      </c>
      <c r="AL24" s="58">
        <v>0</v>
      </c>
      <c r="AM24" s="58">
        <v>0</v>
      </c>
      <c r="AN24" s="58">
        <v>333312.42681471317</v>
      </c>
    </row>
    <row r="25" spans="4:40" ht="10.5" x14ac:dyDescent="0.4">
      <c r="D25" s="97" t="s">
        <v>317</v>
      </c>
      <c r="F25" s="90" t="s">
        <v>62</v>
      </c>
    </row>
    <row r="26" spans="4:40" x14ac:dyDescent="0.35">
      <c r="E26" s="93" t="s">
        <v>318</v>
      </c>
      <c r="F26" s="90" t="s">
        <v>62</v>
      </c>
      <c r="G26" s="91" t="s">
        <v>221</v>
      </c>
      <c r="H26" s="58">
        <v>0</v>
      </c>
      <c r="I26" s="58">
        <v>0</v>
      </c>
      <c r="J26" s="58">
        <v>0</v>
      </c>
      <c r="K26" s="58">
        <v>0</v>
      </c>
      <c r="L26" s="58">
        <v>0</v>
      </c>
      <c r="M26" s="58">
        <v>1</v>
      </c>
      <c r="N26" s="58">
        <v>0</v>
      </c>
      <c r="O26" s="58">
        <v>0</v>
      </c>
      <c r="P26" s="58">
        <v>1</v>
      </c>
      <c r="Q26" s="92" t="s">
        <v>242</v>
      </c>
      <c r="R26" s="92" t="s">
        <v>243</v>
      </c>
      <c r="S26" s="58">
        <v>0</v>
      </c>
      <c r="T26" s="58">
        <v>0</v>
      </c>
      <c r="U26" s="58">
        <v>0</v>
      </c>
      <c r="V26" s="58">
        <v>0</v>
      </c>
      <c r="W26" s="58">
        <v>0</v>
      </c>
      <c r="X26" s="58">
        <v>15394.933941773843</v>
      </c>
      <c r="Y26" s="58">
        <v>0</v>
      </c>
      <c r="Z26" s="58">
        <v>0</v>
      </c>
      <c r="AA26" s="58">
        <v>15394.933941773843</v>
      </c>
      <c r="AB26" s="91" t="s">
        <v>293</v>
      </c>
      <c r="AC26" s="91" t="s">
        <v>110</v>
      </c>
      <c r="AD26" s="91" t="s">
        <v>139</v>
      </c>
      <c r="AE26" s="91" t="s">
        <v>294</v>
      </c>
      <c r="AF26" s="58">
        <v>0</v>
      </c>
      <c r="AG26" s="58">
        <v>0</v>
      </c>
      <c r="AH26" s="58">
        <v>0</v>
      </c>
      <c r="AI26" s="58">
        <v>0</v>
      </c>
      <c r="AJ26" s="58">
        <v>0</v>
      </c>
      <c r="AK26" s="58">
        <v>15394.933941773843</v>
      </c>
      <c r="AL26" s="58">
        <v>0</v>
      </c>
      <c r="AM26" s="58">
        <v>0</v>
      </c>
      <c r="AN26" s="58">
        <v>15394.933941773843</v>
      </c>
    </row>
    <row r="27" spans="4:40" x14ac:dyDescent="0.35">
      <c r="E27" s="93" t="s">
        <v>319</v>
      </c>
      <c r="F27" s="90" t="s">
        <v>62</v>
      </c>
      <c r="G27" s="91" t="s">
        <v>320</v>
      </c>
      <c r="H27" s="98"/>
      <c r="I27" s="98"/>
      <c r="J27" s="98"/>
      <c r="K27" s="98"/>
      <c r="L27" s="98"/>
      <c r="M27" s="98"/>
      <c r="N27" s="98"/>
      <c r="O27" s="98"/>
      <c r="P27" s="98"/>
      <c r="Q27" s="92" t="s">
        <v>112</v>
      </c>
      <c r="R27" s="92" t="s">
        <v>112</v>
      </c>
      <c r="S27" s="58">
        <v>41301.068108108106</v>
      </c>
      <c r="T27" s="58">
        <v>96657.366590270278</v>
      </c>
      <c r="U27" s="58">
        <v>104544.61986940542</v>
      </c>
      <c r="V27" s="58">
        <v>113043.89415105731</v>
      </c>
      <c r="W27" s="58">
        <v>127194.39161388726</v>
      </c>
      <c r="X27" s="58">
        <v>137573.57712905202</v>
      </c>
      <c r="Y27" s="58">
        <v>68733.713674487633</v>
      </c>
      <c r="Z27" s="58">
        <v>0</v>
      </c>
      <c r="AA27" s="58">
        <v>689048.63113626803</v>
      </c>
      <c r="AB27" s="91" t="s">
        <v>293</v>
      </c>
      <c r="AC27" s="91" t="s">
        <v>110</v>
      </c>
      <c r="AD27" s="91" t="s">
        <v>139</v>
      </c>
      <c r="AE27" s="91" t="s">
        <v>294</v>
      </c>
      <c r="AF27" s="58">
        <v>41301.068108108106</v>
      </c>
      <c r="AG27" s="58">
        <v>96657.366590270278</v>
      </c>
      <c r="AH27" s="58">
        <v>104544.61986940542</v>
      </c>
      <c r="AI27" s="58">
        <v>113043.89415105731</v>
      </c>
      <c r="AJ27" s="58">
        <v>127194.39161388726</v>
      </c>
      <c r="AK27" s="58">
        <v>137573.57712905202</v>
      </c>
      <c r="AL27" s="58">
        <v>68733.713674487633</v>
      </c>
      <c r="AM27" s="58">
        <v>0</v>
      </c>
      <c r="AN27" s="58">
        <v>689048.63113626803</v>
      </c>
    </row>
    <row r="28" spans="4:40" x14ac:dyDescent="0.35">
      <c r="E28" s="93" t="s">
        <v>321</v>
      </c>
      <c r="F28" s="90" t="s">
        <v>62</v>
      </c>
      <c r="G28" s="91" t="s">
        <v>99</v>
      </c>
      <c r="H28" s="58">
        <v>0</v>
      </c>
      <c r="I28" s="58">
        <v>0</v>
      </c>
      <c r="J28" s="58">
        <v>0</v>
      </c>
      <c r="K28" s="58">
        <v>0</v>
      </c>
      <c r="L28" s="58">
        <v>0</v>
      </c>
      <c r="M28" s="58">
        <v>0</v>
      </c>
      <c r="N28" s="58">
        <v>0</v>
      </c>
      <c r="O28" s="58">
        <v>1</v>
      </c>
      <c r="P28" s="58">
        <v>1</v>
      </c>
      <c r="Q28" s="92" t="s">
        <v>322</v>
      </c>
      <c r="R28" s="92" t="s">
        <v>323</v>
      </c>
      <c r="S28" s="58">
        <v>0</v>
      </c>
      <c r="T28" s="58">
        <v>0</v>
      </c>
      <c r="U28" s="58">
        <v>0</v>
      </c>
      <c r="V28" s="58">
        <v>0</v>
      </c>
      <c r="W28" s="58">
        <v>0</v>
      </c>
      <c r="X28" s="58">
        <v>0</v>
      </c>
      <c r="Y28" s="58">
        <v>0</v>
      </c>
      <c r="Z28" s="58">
        <v>74005.158006322628</v>
      </c>
      <c r="AA28" s="58">
        <v>74005.158006322628</v>
      </c>
      <c r="AB28" s="91" t="s">
        <v>293</v>
      </c>
      <c r="AC28" s="91" t="s">
        <v>110</v>
      </c>
      <c r="AD28" s="91" t="s">
        <v>139</v>
      </c>
      <c r="AE28" s="91" t="s">
        <v>294</v>
      </c>
      <c r="AF28" s="58">
        <v>0</v>
      </c>
      <c r="AG28" s="58">
        <v>0</v>
      </c>
      <c r="AH28" s="58">
        <v>0</v>
      </c>
      <c r="AI28" s="58">
        <v>0</v>
      </c>
      <c r="AJ28" s="58">
        <v>0</v>
      </c>
      <c r="AK28" s="58">
        <v>0</v>
      </c>
      <c r="AL28" s="58">
        <v>0</v>
      </c>
      <c r="AM28" s="58">
        <v>74005.158006322628</v>
      </c>
      <c r="AN28" s="58">
        <v>74005.158006322628</v>
      </c>
    </row>
    <row r="29" spans="4:40" x14ac:dyDescent="0.35">
      <c r="E29" s="93" t="s">
        <v>324</v>
      </c>
      <c r="F29" s="90" t="s">
        <v>62</v>
      </c>
      <c r="G29" s="91" t="s">
        <v>99</v>
      </c>
      <c r="H29" s="58">
        <v>0</v>
      </c>
      <c r="I29" s="58">
        <v>4</v>
      </c>
      <c r="J29" s="58">
        <v>0</v>
      </c>
      <c r="K29" s="58">
        <v>0</v>
      </c>
      <c r="L29" s="58">
        <v>4</v>
      </c>
      <c r="M29" s="58">
        <v>0</v>
      </c>
      <c r="N29" s="58">
        <v>0</v>
      </c>
      <c r="O29" s="58">
        <v>4</v>
      </c>
      <c r="P29" s="58">
        <v>12</v>
      </c>
      <c r="Q29" s="92" t="s">
        <v>249</v>
      </c>
      <c r="R29" s="92" t="s">
        <v>250</v>
      </c>
      <c r="S29" s="58">
        <v>0</v>
      </c>
      <c r="T29" s="58">
        <v>58487.351351351346</v>
      </c>
      <c r="U29" s="58">
        <v>0</v>
      </c>
      <c r="V29" s="58">
        <v>0</v>
      </c>
      <c r="W29" s="58">
        <v>65790.315990486502</v>
      </c>
      <c r="X29" s="58">
        <v>0</v>
      </c>
      <c r="Y29" s="58">
        <v>0</v>
      </c>
      <c r="Z29" s="58">
        <v>74005.158006322628</v>
      </c>
      <c r="AA29" s="58">
        <v>198282.82534816046</v>
      </c>
      <c r="AB29" s="91" t="s">
        <v>293</v>
      </c>
      <c r="AC29" s="91" t="s">
        <v>110</v>
      </c>
      <c r="AD29" s="91" t="s">
        <v>139</v>
      </c>
      <c r="AE29" s="91" t="s">
        <v>294</v>
      </c>
      <c r="AF29" s="58">
        <v>0</v>
      </c>
      <c r="AG29" s="58">
        <v>58487.351351351346</v>
      </c>
      <c r="AH29" s="58">
        <v>0</v>
      </c>
      <c r="AI29" s="58">
        <v>0</v>
      </c>
      <c r="AJ29" s="58">
        <v>65790.315990486502</v>
      </c>
      <c r="AK29" s="58">
        <v>0</v>
      </c>
      <c r="AL29" s="58">
        <v>0</v>
      </c>
      <c r="AM29" s="58">
        <v>74005.158006322628</v>
      </c>
      <c r="AN29" s="58">
        <v>198282.82534816046</v>
      </c>
    </row>
    <row r="30" spans="4:40" x14ac:dyDescent="0.35">
      <c r="E30" s="93" t="s">
        <v>325</v>
      </c>
      <c r="F30" s="90" t="s">
        <v>62</v>
      </c>
      <c r="G30" s="91" t="s">
        <v>320</v>
      </c>
      <c r="H30" s="58">
        <v>1</v>
      </c>
      <c r="I30" s="58">
        <v>1</v>
      </c>
      <c r="J30" s="58">
        <v>1</v>
      </c>
      <c r="K30" s="58">
        <v>1</v>
      </c>
      <c r="L30" s="58">
        <v>1</v>
      </c>
      <c r="M30" s="58">
        <v>1</v>
      </c>
      <c r="N30" s="58">
        <v>1</v>
      </c>
      <c r="O30" s="58">
        <v>1</v>
      </c>
      <c r="P30" s="58">
        <v>8</v>
      </c>
      <c r="Q30" s="92" t="s">
        <v>326</v>
      </c>
      <c r="R30" s="92" t="s">
        <v>327</v>
      </c>
      <c r="S30" s="58">
        <v>23619.891891891893</v>
      </c>
      <c r="T30" s="58">
        <v>24564.687567567566</v>
      </c>
      <c r="U30" s="58">
        <v>25547.275070270276</v>
      </c>
      <c r="V30" s="58">
        <v>26569.166073081084</v>
      </c>
      <c r="W30" s="58">
        <v>27631.932716004332</v>
      </c>
      <c r="X30" s="58">
        <v>28737.210024644508</v>
      </c>
      <c r="Y30" s="58">
        <v>29886.698425630286</v>
      </c>
      <c r="Z30" s="58">
        <v>31082.166362655502</v>
      </c>
      <c r="AA30" s="58">
        <v>217639.02813174544</v>
      </c>
      <c r="AB30" s="91" t="s">
        <v>293</v>
      </c>
      <c r="AC30" s="91" t="s">
        <v>110</v>
      </c>
      <c r="AD30" s="91" t="s">
        <v>139</v>
      </c>
      <c r="AE30" s="91" t="s">
        <v>294</v>
      </c>
      <c r="AF30" s="58">
        <v>23619.891891891893</v>
      </c>
      <c r="AG30" s="58">
        <v>24564.687567567566</v>
      </c>
      <c r="AH30" s="58">
        <v>25547.275070270276</v>
      </c>
      <c r="AI30" s="58">
        <v>26569.166073081084</v>
      </c>
      <c r="AJ30" s="58">
        <v>27631.932716004332</v>
      </c>
      <c r="AK30" s="58">
        <v>28737.210024644508</v>
      </c>
      <c r="AL30" s="58">
        <v>29886.698425630286</v>
      </c>
      <c r="AM30" s="58">
        <v>31082.166362655502</v>
      </c>
      <c r="AN30" s="58">
        <v>217639.02813174544</v>
      </c>
    </row>
    <row r="31" spans="4:40" x14ac:dyDescent="0.35">
      <c r="E31" s="93" t="s">
        <v>328</v>
      </c>
      <c r="F31" s="90" t="s">
        <v>62</v>
      </c>
      <c r="G31" s="91" t="s">
        <v>320</v>
      </c>
      <c r="H31" s="98"/>
      <c r="I31" s="98"/>
      <c r="J31" s="98"/>
      <c r="K31" s="98"/>
      <c r="L31" s="98"/>
      <c r="M31" s="98"/>
      <c r="N31" s="98"/>
      <c r="O31" s="98"/>
      <c r="P31" s="98"/>
      <c r="Q31" s="92" t="s">
        <v>112</v>
      </c>
      <c r="R31" s="92" t="s">
        <v>112</v>
      </c>
      <c r="S31" s="58">
        <v>95224.718918918923</v>
      </c>
      <c r="T31" s="58">
        <v>0</v>
      </c>
      <c r="U31" s="58">
        <v>0</v>
      </c>
      <c r="V31" s="58">
        <v>4256.7599644229194</v>
      </c>
      <c r="W31" s="58">
        <v>0</v>
      </c>
      <c r="X31" s="58">
        <v>0</v>
      </c>
      <c r="Y31" s="58">
        <v>0</v>
      </c>
      <c r="Z31" s="58">
        <v>0</v>
      </c>
      <c r="AA31" s="58">
        <v>99481.478883341842</v>
      </c>
      <c r="AB31" s="91" t="s">
        <v>293</v>
      </c>
      <c r="AC31" s="91" t="s">
        <v>110</v>
      </c>
      <c r="AD31" s="91" t="s">
        <v>139</v>
      </c>
      <c r="AE31" s="91" t="s">
        <v>294</v>
      </c>
      <c r="AF31" s="58">
        <v>95224.718918918923</v>
      </c>
      <c r="AG31" s="58">
        <v>0</v>
      </c>
      <c r="AH31" s="58">
        <v>0</v>
      </c>
      <c r="AI31" s="58">
        <v>4256.7599644229194</v>
      </c>
      <c r="AJ31" s="58">
        <v>0</v>
      </c>
      <c r="AK31" s="58">
        <v>0</v>
      </c>
      <c r="AL31" s="58">
        <v>0</v>
      </c>
      <c r="AM31" s="58">
        <v>0</v>
      </c>
      <c r="AN31" s="58">
        <v>99481.478883341842</v>
      </c>
    </row>
    <row r="32" spans="4:40" x14ac:dyDescent="0.35">
      <c r="E32" s="93" t="s">
        <v>329</v>
      </c>
      <c r="F32" s="90" t="s">
        <v>62</v>
      </c>
      <c r="G32" s="91" t="s">
        <v>330</v>
      </c>
      <c r="H32" s="58">
        <v>1</v>
      </c>
      <c r="I32" s="58">
        <v>1</v>
      </c>
      <c r="J32" s="58">
        <v>1</v>
      </c>
      <c r="K32" s="58">
        <v>1</v>
      </c>
      <c r="L32" s="58">
        <v>1</v>
      </c>
      <c r="M32" s="58">
        <v>1</v>
      </c>
      <c r="N32" s="58">
        <v>1</v>
      </c>
      <c r="O32" s="58">
        <v>1</v>
      </c>
      <c r="P32" s="58">
        <v>8</v>
      </c>
      <c r="Q32" s="92" t="s">
        <v>326</v>
      </c>
      <c r="R32" s="92" t="s">
        <v>327</v>
      </c>
      <c r="S32" s="58">
        <v>23619.891891891893</v>
      </c>
      <c r="T32" s="58">
        <v>24564.687567567566</v>
      </c>
      <c r="U32" s="58">
        <v>25547.275070270276</v>
      </c>
      <c r="V32" s="58">
        <v>26569.166073081084</v>
      </c>
      <c r="W32" s="58">
        <v>27631.932716004332</v>
      </c>
      <c r="X32" s="58">
        <v>28737.210024644508</v>
      </c>
      <c r="Y32" s="58">
        <v>29886.698425630286</v>
      </c>
      <c r="Z32" s="58">
        <v>31082.166362655502</v>
      </c>
      <c r="AA32" s="58">
        <v>217639.02813174544</v>
      </c>
      <c r="AB32" s="91" t="s">
        <v>293</v>
      </c>
      <c r="AC32" s="91" t="s">
        <v>110</v>
      </c>
      <c r="AD32" s="91" t="s">
        <v>139</v>
      </c>
      <c r="AE32" s="91" t="s">
        <v>294</v>
      </c>
      <c r="AF32" s="58">
        <v>23619.891891891893</v>
      </c>
      <c r="AG32" s="58">
        <v>24564.687567567566</v>
      </c>
      <c r="AH32" s="58">
        <v>25547.275070270276</v>
      </c>
      <c r="AI32" s="58">
        <v>26569.166073081084</v>
      </c>
      <c r="AJ32" s="58">
        <v>27631.932716004332</v>
      </c>
      <c r="AK32" s="58">
        <v>28737.210024644508</v>
      </c>
      <c r="AL32" s="58">
        <v>29886.698425630286</v>
      </c>
      <c r="AM32" s="58">
        <v>31082.166362655502</v>
      </c>
      <c r="AN32" s="58">
        <v>217639.02813174544</v>
      </c>
    </row>
    <row r="33" spans="1:40" x14ac:dyDescent="0.35">
      <c r="E33" s="93" t="s">
        <v>331</v>
      </c>
      <c r="F33" s="90" t="s">
        <v>62</v>
      </c>
      <c r="G33" s="91" t="s">
        <v>320</v>
      </c>
      <c r="H33" s="58">
        <v>1</v>
      </c>
      <c r="I33" s="58">
        <v>1</v>
      </c>
      <c r="J33" s="58">
        <v>1</v>
      </c>
      <c r="K33" s="58">
        <v>1</v>
      </c>
      <c r="L33" s="58">
        <v>1</v>
      </c>
      <c r="M33" s="58">
        <v>1</v>
      </c>
      <c r="N33" s="58">
        <v>1</v>
      </c>
      <c r="O33" s="58">
        <v>1</v>
      </c>
      <c r="P33" s="58">
        <v>8</v>
      </c>
      <c r="Q33" s="92" t="s">
        <v>326</v>
      </c>
      <c r="R33" s="92" t="s">
        <v>327</v>
      </c>
      <c r="S33" s="58">
        <v>23619.891891891893</v>
      </c>
      <c r="T33" s="58">
        <v>24564.687567567566</v>
      </c>
      <c r="U33" s="58">
        <v>25547.275070270276</v>
      </c>
      <c r="V33" s="58">
        <v>26569.166073081084</v>
      </c>
      <c r="W33" s="58">
        <v>27631.932716004332</v>
      </c>
      <c r="X33" s="58">
        <v>28737.210024644508</v>
      </c>
      <c r="Y33" s="58">
        <v>29886.698425630286</v>
      </c>
      <c r="Z33" s="58">
        <v>31082.166362655502</v>
      </c>
      <c r="AA33" s="58">
        <v>217639.02813174544</v>
      </c>
      <c r="AB33" s="91" t="s">
        <v>293</v>
      </c>
      <c r="AC33" s="91" t="s">
        <v>110</v>
      </c>
      <c r="AD33" s="91" t="s">
        <v>139</v>
      </c>
      <c r="AE33" s="91" t="s">
        <v>294</v>
      </c>
      <c r="AF33" s="58">
        <v>23619.891891891893</v>
      </c>
      <c r="AG33" s="58">
        <v>24564.687567567566</v>
      </c>
      <c r="AH33" s="58">
        <v>25547.275070270276</v>
      </c>
      <c r="AI33" s="58">
        <v>26569.166073081084</v>
      </c>
      <c r="AJ33" s="58">
        <v>27631.932716004332</v>
      </c>
      <c r="AK33" s="58">
        <v>28737.210024644508</v>
      </c>
      <c r="AL33" s="58">
        <v>29886.698425630286</v>
      </c>
      <c r="AM33" s="58">
        <v>31082.166362655502</v>
      </c>
      <c r="AN33" s="58">
        <v>217639.02813174544</v>
      </c>
    </row>
    <row r="34" spans="1:40" x14ac:dyDescent="0.35">
      <c r="E34" s="93" t="s">
        <v>332</v>
      </c>
      <c r="F34" s="90" t="s">
        <v>62</v>
      </c>
      <c r="G34" s="91" t="s">
        <v>99</v>
      </c>
      <c r="H34" s="58">
        <v>0</v>
      </c>
      <c r="I34" s="58">
        <v>0</v>
      </c>
      <c r="J34" s="58">
        <v>0</v>
      </c>
      <c r="K34" s="58">
        <v>0</v>
      </c>
      <c r="L34" s="58">
        <v>0</v>
      </c>
      <c r="M34" s="58">
        <v>0</v>
      </c>
      <c r="N34" s="58">
        <v>0</v>
      </c>
      <c r="O34" s="58">
        <v>1</v>
      </c>
      <c r="P34" s="58">
        <v>1</v>
      </c>
      <c r="Q34" s="92" t="s">
        <v>218</v>
      </c>
      <c r="R34" s="92" t="s">
        <v>219</v>
      </c>
      <c r="S34" s="58">
        <v>0</v>
      </c>
      <c r="T34" s="58">
        <v>0</v>
      </c>
      <c r="U34" s="58">
        <v>0</v>
      </c>
      <c r="V34" s="58">
        <v>0</v>
      </c>
      <c r="W34" s="58">
        <v>0</v>
      </c>
      <c r="X34" s="58">
        <v>0</v>
      </c>
      <c r="Y34" s="58">
        <v>0</v>
      </c>
      <c r="Z34" s="58">
        <v>25901.805302212917</v>
      </c>
      <c r="AA34" s="58">
        <v>25901.805302212917</v>
      </c>
      <c r="AB34" s="91" t="s">
        <v>293</v>
      </c>
      <c r="AC34" s="91" t="s">
        <v>110</v>
      </c>
      <c r="AD34" s="91" t="s">
        <v>139</v>
      </c>
      <c r="AE34" s="91" t="s">
        <v>294</v>
      </c>
      <c r="AF34" s="58">
        <v>0</v>
      </c>
      <c r="AG34" s="58">
        <v>0</v>
      </c>
      <c r="AH34" s="58">
        <v>0</v>
      </c>
      <c r="AI34" s="58">
        <v>0</v>
      </c>
      <c r="AJ34" s="58">
        <v>0</v>
      </c>
      <c r="AK34" s="58">
        <v>0</v>
      </c>
      <c r="AL34" s="58">
        <v>0</v>
      </c>
      <c r="AM34" s="58">
        <v>25901.805302212917</v>
      </c>
      <c r="AN34" s="58">
        <v>25901.805302212917</v>
      </c>
    </row>
    <row r="35" spans="1:40" x14ac:dyDescent="0.35">
      <c r="E35" s="93" t="s">
        <v>333</v>
      </c>
      <c r="F35" s="90" t="s">
        <v>62</v>
      </c>
      <c r="G35" s="91" t="s">
        <v>99</v>
      </c>
      <c r="H35" s="58">
        <v>0</v>
      </c>
      <c r="I35" s="58">
        <v>1</v>
      </c>
      <c r="J35" s="58">
        <v>1</v>
      </c>
      <c r="K35" s="58">
        <v>1</v>
      </c>
      <c r="L35" s="58">
        <v>1</v>
      </c>
      <c r="M35" s="58">
        <v>1</v>
      </c>
      <c r="N35" s="58">
        <v>1</v>
      </c>
      <c r="O35" s="58">
        <v>1</v>
      </c>
      <c r="P35" s="58">
        <v>7</v>
      </c>
      <c r="Q35" s="92" t="s">
        <v>259</v>
      </c>
      <c r="R35" s="92" t="s">
        <v>260</v>
      </c>
      <c r="S35" s="58">
        <v>0</v>
      </c>
      <c r="T35" s="58">
        <v>4094.1145945945946</v>
      </c>
      <c r="U35" s="58">
        <v>4257.879178378379</v>
      </c>
      <c r="V35" s="58">
        <v>4428.1943455135142</v>
      </c>
      <c r="W35" s="58">
        <v>4605.3221193340551</v>
      </c>
      <c r="X35" s="58">
        <v>4789.535004107418</v>
      </c>
      <c r="Y35" s="58">
        <v>4981.1164042717146</v>
      </c>
      <c r="Z35" s="58">
        <v>5180.3610604425839</v>
      </c>
      <c r="AA35" s="58">
        <v>32336.522706642259</v>
      </c>
      <c r="AB35" s="91" t="s">
        <v>293</v>
      </c>
      <c r="AC35" s="91" t="s">
        <v>110</v>
      </c>
      <c r="AD35" s="91" t="s">
        <v>139</v>
      </c>
      <c r="AE35" s="91" t="s">
        <v>294</v>
      </c>
      <c r="AF35" s="58">
        <v>0</v>
      </c>
      <c r="AG35" s="58">
        <v>4094.1145945945946</v>
      </c>
      <c r="AH35" s="58">
        <v>4257.879178378379</v>
      </c>
      <c r="AI35" s="58">
        <v>4428.1943455135142</v>
      </c>
      <c r="AJ35" s="58">
        <v>4605.3221193340551</v>
      </c>
      <c r="AK35" s="58">
        <v>4789.535004107418</v>
      </c>
      <c r="AL35" s="58">
        <v>4981.1164042717146</v>
      </c>
      <c r="AM35" s="58">
        <v>5180.3610604425839</v>
      </c>
      <c r="AN35" s="58">
        <v>32336.522706642259</v>
      </c>
    </row>
    <row r="36" spans="1:40" x14ac:dyDescent="0.35">
      <c r="E36" s="93" t="s">
        <v>258</v>
      </c>
      <c r="F36" s="90" t="s">
        <v>62</v>
      </c>
      <c r="G36" s="91" t="s">
        <v>99</v>
      </c>
      <c r="H36" s="58">
        <v>0</v>
      </c>
      <c r="I36" s="58">
        <v>1</v>
      </c>
      <c r="J36" s="58">
        <v>1</v>
      </c>
      <c r="K36" s="58">
        <v>1</v>
      </c>
      <c r="L36" s="58">
        <v>1</v>
      </c>
      <c r="M36" s="58">
        <v>1</v>
      </c>
      <c r="N36" s="58">
        <v>1</v>
      </c>
      <c r="O36" s="58">
        <v>1</v>
      </c>
      <c r="P36" s="58">
        <v>7</v>
      </c>
      <c r="Q36" s="92" t="s">
        <v>259</v>
      </c>
      <c r="R36" s="92" t="s">
        <v>260</v>
      </c>
      <c r="S36" s="58">
        <v>0</v>
      </c>
      <c r="T36" s="58">
        <v>4094.1145945945946</v>
      </c>
      <c r="U36" s="58">
        <v>4257.879178378379</v>
      </c>
      <c r="V36" s="58">
        <v>4428.1943455135142</v>
      </c>
      <c r="W36" s="58">
        <v>4605.3221193340551</v>
      </c>
      <c r="X36" s="58">
        <v>4789.535004107418</v>
      </c>
      <c r="Y36" s="58">
        <v>4981.1164042717146</v>
      </c>
      <c r="Z36" s="58">
        <v>5180.3610604425839</v>
      </c>
      <c r="AA36" s="58">
        <v>32336.522706642259</v>
      </c>
      <c r="AB36" s="91" t="s">
        <v>293</v>
      </c>
      <c r="AC36" s="91" t="s">
        <v>110</v>
      </c>
      <c r="AD36" s="91" t="s">
        <v>139</v>
      </c>
      <c r="AE36" s="91" t="s">
        <v>294</v>
      </c>
      <c r="AF36" s="58">
        <v>0</v>
      </c>
      <c r="AG36" s="58">
        <v>4094.1145945945946</v>
      </c>
      <c r="AH36" s="58">
        <v>4257.879178378379</v>
      </c>
      <c r="AI36" s="58">
        <v>4428.1943455135142</v>
      </c>
      <c r="AJ36" s="58">
        <v>4605.3221193340551</v>
      </c>
      <c r="AK36" s="58">
        <v>4789.535004107418</v>
      </c>
      <c r="AL36" s="58">
        <v>4981.1164042717146</v>
      </c>
      <c r="AM36" s="58">
        <v>5180.3610604425839</v>
      </c>
      <c r="AN36" s="58">
        <v>32336.522706642259</v>
      </c>
    </row>
    <row r="37" spans="1:40" x14ac:dyDescent="0.35">
      <c r="E37" s="93" t="s">
        <v>257</v>
      </c>
      <c r="F37" s="90" t="s">
        <v>62</v>
      </c>
      <c r="G37" s="91" t="s">
        <v>99</v>
      </c>
      <c r="H37" s="58">
        <v>0</v>
      </c>
      <c r="I37" s="58">
        <v>0</v>
      </c>
      <c r="J37" s="58">
        <v>0</v>
      </c>
      <c r="K37" s="58">
        <v>2</v>
      </c>
      <c r="L37" s="58">
        <v>0</v>
      </c>
      <c r="M37" s="58">
        <v>0</v>
      </c>
      <c r="N37" s="58">
        <v>2</v>
      </c>
      <c r="O37" s="58">
        <v>0</v>
      </c>
      <c r="P37" s="58">
        <v>4</v>
      </c>
      <c r="Q37" s="92" t="s">
        <v>197</v>
      </c>
      <c r="R37" s="92" t="s">
        <v>198</v>
      </c>
      <c r="S37" s="59">
        <v>0</v>
      </c>
      <c r="T37" s="59">
        <v>0</v>
      </c>
      <c r="U37" s="59">
        <v>0</v>
      </c>
      <c r="V37" s="59">
        <v>6325.9919221621631</v>
      </c>
      <c r="W37" s="59">
        <v>0</v>
      </c>
      <c r="X37" s="59">
        <v>0</v>
      </c>
      <c r="Y37" s="59">
        <v>7115.8805775310202</v>
      </c>
      <c r="Z37" s="59">
        <v>0</v>
      </c>
      <c r="AA37" s="59">
        <v>13441.872499693183</v>
      </c>
      <c r="AB37" s="91" t="s">
        <v>293</v>
      </c>
      <c r="AC37" s="91" t="s">
        <v>110</v>
      </c>
      <c r="AD37" s="91" t="s">
        <v>139</v>
      </c>
      <c r="AE37" s="91" t="s">
        <v>294</v>
      </c>
      <c r="AF37" s="59">
        <v>0</v>
      </c>
      <c r="AG37" s="59">
        <v>0</v>
      </c>
      <c r="AH37" s="59">
        <v>0</v>
      </c>
      <c r="AI37" s="59">
        <v>6325.9919221621631</v>
      </c>
      <c r="AJ37" s="59">
        <v>0</v>
      </c>
      <c r="AK37" s="59">
        <v>0</v>
      </c>
      <c r="AL37" s="59">
        <v>7115.8805775310202</v>
      </c>
      <c r="AM37" s="59">
        <v>0</v>
      </c>
      <c r="AN37" s="59">
        <v>13441.872499693183</v>
      </c>
    </row>
    <row r="38" spans="1:40" ht="10.5" x14ac:dyDescent="0.4">
      <c r="D38" s="97" t="s">
        <v>45</v>
      </c>
      <c r="F38" s="90" t="s">
        <v>62</v>
      </c>
      <c r="G38" s="91" t="s">
        <v>112</v>
      </c>
      <c r="H38" s="98"/>
      <c r="I38" s="98"/>
      <c r="J38" s="98"/>
      <c r="K38" s="98"/>
      <c r="L38" s="98"/>
      <c r="M38" s="98"/>
      <c r="N38" s="98"/>
      <c r="O38" s="98"/>
      <c r="P38" s="98"/>
      <c r="Q38" s="92" t="s">
        <v>112</v>
      </c>
      <c r="R38" s="92" t="s">
        <v>112</v>
      </c>
      <c r="S38" s="59">
        <v>207385.4627027027</v>
      </c>
      <c r="T38" s="59">
        <v>237027.00983351353</v>
      </c>
      <c r="U38" s="59">
        <v>189702.20343697304</v>
      </c>
      <c r="V38" s="59">
        <v>212190.53294791261</v>
      </c>
      <c r="W38" s="59">
        <v>285091.14999105484</v>
      </c>
      <c r="X38" s="59">
        <v>248759.21115297423</v>
      </c>
      <c r="Y38" s="59">
        <v>175471.92233745294</v>
      </c>
      <c r="Z38" s="59">
        <v>277519.34252370981</v>
      </c>
      <c r="AA38" s="59">
        <v>1833146.8349262942</v>
      </c>
      <c r="AB38" s="91" t="s">
        <v>112</v>
      </c>
      <c r="AC38" s="91" t="s">
        <v>112</v>
      </c>
      <c r="AD38" s="91" t="s">
        <v>112</v>
      </c>
      <c r="AE38" s="91" t="s">
        <v>112</v>
      </c>
      <c r="AF38" s="59">
        <v>207385.4627027027</v>
      </c>
      <c r="AG38" s="59">
        <v>237027.00983351353</v>
      </c>
      <c r="AH38" s="59">
        <v>189702.20343697304</v>
      </c>
      <c r="AI38" s="59">
        <v>212190.53294791261</v>
      </c>
      <c r="AJ38" s="59">
        <v>285091.14999105484</v>
      </c>
      <c r="AK38" s="59">
        <v>248759.21115297423</v>
      </c>
      <c r="AL38" s="59">
        <v>175471.92233745294</v>
      </c>
      <c r="AM38" s="59">
        <v>277519.34252370981</v>
      </c>
      <c r="AN38" s="59">
        <v>1833146.8349262942</v>
      </c>
    </row>
    <row r="39" spans="1:40" ht="10.5" x14ac:dyDescent="0.4">
      <c r="A39" s="97" t="s">
        <v>89</v>
      </c>
      <c r="F39" s="90" t="s">
        <v>62</v>
      </c>
      <c r="G39" s="91" t="s">
        <v>112</v>
      </c>
      <c r="H39" s="98"/>
      <c r="I39" s="98"/>
      <c r="J39" s="98"/>
      <c r="K39" s="98"/>
      <c r="L39" s="98"/>
      <c r="M39" s="98"/>
      <c r="N39" s="98"/>
      <c r="O39" s="98"/>
      <c r="P39" s="98"/>
      <c r="Q39" s="92" t="s">
        <v>112</v>
      </c>
      <c r="R39" s="92" t="s">
        <v>112</v>
      </c>
      <c r="S39" s="58">
        <v>239441.03027027028</v>
      </c>
      <c r="T39" s="58">
        <v>752389.30388756748</v>
      </c>
      <c r="U39" s="58">
        <v>615697.79011805402</v>
      </c>
      <c r="V39" s="58">
        <v>804882.93033948017</v>
      </c>
      <c r="W39" s="58">
        <v>421632.38303179864</v>
      </c>
      <c r="X39" s="58">
        <v>458526.22127966175</v>
      </c>
      <c r="Y39" s="58">
        <v>286521.51746798115</v>
      </c>
      <c r="Z39" s="58">
        <v>393010.92145945918</v>
      </c>
      <c r="AA39" s="58">
        <v>3972102.0978542734</v>
      </c>
      <c r="AB39" s="91" t="s">
        <v>112</v>
      </c>
      <c r="AC39" s="91" t="s">
        <v>112</v>
      </c>
      <c r="AD39" s="91" t="s">
        <v>112</v>
      </c>
      <c r="AE39" s="91" t="s">
        <v>112</v>
      </c>
      <c r="AF39" s="58">
        <v>239441.03027027028</v>
      </c>
      <c r="AG39" s="58">
        <v>752389.30388756748</v>
      </c>
      <c r="AH39" s="58">
        <v>615697.79011805402</v>
      </c>
      <c r="AI39" s="58">
        <v>804882.93033948017</v>
      </c>
      <c r="AJ39" s="58">
        <v>421632.38303179864</v>
      </c>
      <c r="AK39" s="58">
        <v>458526.22127966175</v>
      </c>
      <c r="AL39" s="58">
        <v>286521.51746798115</v>
      </c>
      <c r="AM39" s="58">
        <v>393010.92145945918</v>
      </c>
      <c r="AN39" s="58">
        <v>3972102.0978542734</v>
      </c>
    </row>
    <row r="40" spans="1:40" x14ac:dyDescent="0.35">
      <c r="A40" s="93" t="s">
        <v>62</v>
      </c>
    </row>
    <row r="41" spans="1:40" x14ac:dyDescent="0.35">
      <c r="A41" s="93" t="s">
        <v>130</v>
      </c>
    </row>
    <row r="42" spans="1:40" x14ac:dyDescent="0.35">
      <c r="A42" s="93" t="s">
        <v>334</v>
      </c>
    </row>
    <row r="43" spans="1:40" x14ac:dyDescent="0.35">
      <c r="A43" s="93" t="s">
        <v>335</v>
      </c>
    </row>
    <row r="44" spans="1:40" x14ac:dyDescent="0.35">
      <c r="A44" s="93" t="s">
        <v>336</v>
      </c>
    </row>
    <row r="45" spans="1:40" x14ac:dyDescent="0.35">
      <c r="A45" s="93" t="s">
        <v>337</v>
      </c>
    </row>
  </sheetData>
  <pageMargins left="0.75" right="0.75" top="1" bottom="1" header="0.5" footer="0.5"/>
  <headerFooter alignWithMargins="0">
    <oddHeader>&amp;F</oddHead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D60"/>
  <sheetViews>
    <sheetView showGridLines="0" showRowColHeaders="0" workbookViewId="0">
      <pane xSplit="5" ySplit="6" topLeftCell="F7" activePane="bottomRight" state="frozenSplit"/>
      <selection activeCell="E20" sqref="E20"/>
      <selection pane="topRight" activeCell="E20" sqref="E20"/>
      <selection pane="bottomLeft" activeCell="E20" sqref="E20"/>
      <selection pane="bottomRight" activeCell="E20" sqref="E20"/>
    </sheetView>
  </sheetViews>
  <sheetFormatPr defaultColWidth="8" defaultRowHeight="10.199999999999999" x14ac:dyDescent="0.35"/>
  <cols>
    <col min="1" max="1" width="0.41796875" style="99" customWidth="1"/>
    <col min="2" max="4" width="1.68359375" style="99" customWidth="1"/>
    <col min="5" max="5" width="51.41796875" style="99" customWidth="1"/>
    <col min="6" max="6" width="0.41796875" style="99" customWidth="1"/>
    <col min="7" max="7" width="14.578125" style="100" customWidth="1"/>
    <col min="8" max="8" width="8.578125" style="101" customWidth="1"/>
    <col min="9" max="16" width="9.41796875" style="101" customWidth="1"/>
    <col min="17" max="17" width="7.68359375" style="100" customWidth="1"/>
    <col min="18" max="18" width="8.578125" style="100" customWidth="1"/>
    <col min="19" max="19" width="8.578125" style="101" customWidth="1"/>
    <col min="20" max="25" width="10.26171875" style="101" customWidth="1"/>
    <col min="26" max="26" width="8.578125" style="101" customWidth="1"/>
    <col min="27" max="27" width="11.15625" style="101" customWidth="1"/>
    <col min="28" max="28" width="6.83984375" style="100" customWidth="1"/>
    <col min="29" max="29" width="14.578125" style="100" customWidth="1"/>
    <col min="30" max="30" width="6.83984375" style="101" customWidth="1"/>
    <col min="31" max="37" width="8.578125" style="101" customWidth="1"/>
    <col min="38" max="38" width="10.26171875" style="101" customWidth="1"/>
    <col min="39" max="39" width="6.83984375" style="101" customWidth="1"/>
    <col min="40" max="45" width="8.578125" style="101" customWidth="1"/>
    <col min="46" max="46" width="7.68359375" style="101" customWidth="1"/>
    <col min="47" max="47" width="10.26171875" style="101" customWidth="1"/>
    <col min="48" max="48" width="8.578125" style="101" customWidth="1"/>
    <col min="49" max="54" width="10.26171875" style="101" customWidth="1"/>
    <col min="55" max="55" width="8.578125" style="101" customWidth="1"/>
    <col min="56" max="56" width="11.15625" style="101" customWidth="1"/>
    <col min="57" max="256" width="8" style="102"/>
    <col min="257" max="257" width="0.41796875" style="102" customWidth="1"/>
    <col min="258" max="260" width="1.68359375" style="102" customWidth="1"/>
    <col min="261" max="261" width="51.41796875" style="102" customWidth="1"/>
    <col min="262" max="262" width="0.41796875" style="102" customWidth="1"/>
    <col min="263" max="263" width="14.578125" style="102" customWidth="1"/>
    <col min="264" max="264" width="8.578125" style="102" customWidth="1"/>
    <col min="265" max="272" width="9.41796875" style="102" customWidth="1"/>
    <col min="273" max="273" width="7.68359375" style="102" customWidth="1"/>
    <col min="274" max="275" width="8.578125" style="102" customWidth="1"/>
    <col min="276" max="281" width="10.26171875" style="102" customWidth="1"/>
    <col min="282" max="282" width="8.578125" style="102" customWidth="1"/>
    <col min="283" max="283" width="11.15625" style="102" customWidth="1"/>
    <col min="284" max="284" width="6.83984375" style="102" customWidth="1"/>
    <col min="285" max="285" width="14.578125" style="102" customWidth="1"/>
    <col min="286" max="286" width="6.83984375" style="102" customWidth="1"/>
    <col min="287" max="293" width="8.578125" style="102" customWidth="1"/>
    <col min="294" max="294" width="10.26171875" style="102" customWidth="1"/>
    <col min="295" max="295" width="6.83984375" style="102" customWidth="1"/>
    <col min="296" max="301" width="8.578125" style="102" customWidth="1"/>
    <col min="302" max="302" width="7.68359375" style="102" customWidth="1"/>
    <col min="303" max="303" width="10.26171875" style="102" customWidth="1"/>
    <col min="304" max="304" width="8.578125" style="102" customWidth="1"/>
    <col min="305" max="310" width="10.26171875" style="102" customWidth="1"/>
    <col min="311" max="311" width="8.578125" style="102" customWidth="1"/>
    <col min="312" max="312" width="11.15625" style="102" customWidth="1"/>
    <col min="313" max="512" width="8" style="102"/>
    <col min="513" max="513" width="0.41796875" style="102" customWidth="1"/>
    <col min="514" max="516" width="1.68359375" style="102" customWidth="1"/>
    <col min="517" max="517" width="51.41796875" style="102" customWidth="1"/>
    <col min="518" max="518" width="0.41796875" style="102" customWidth="1"/>
    <col min="519" max="519" width="14.578125" style="102" customWidth="1"/>
    <col min="520" max="520" width="8.578125" style="102" customWidth="1"/>
    <col min="521" max="528" width="9.41796875" style="102" customWidth="1"/>
    <col min="529" max="529" width="7.68359375" style="102" customWidth="1"/>
    <col min="530" max="531" width="8.578125" style="102" customWidth="1"/>
    <col min="532" max="537" width="10.26171875" style="102" customWidth="1"/>
    <col min="538" max="538" width="8.578125" style="102" customWidth="1"/>
    <col min="539" max="539" width="11.15625" style="102" customWidth="1"/>
    <col min="540" max="540" width="6.83984375" style="102" customWidth="1"/>
    <col min="541" max="541" width="14.578125" style="102" customWidth="1"/>
    <col min="542" max="542" width="6.83984375" style="102" customWidth="1"/>
    <col min="543" max="549" width="8.578125" style="102" customWidth="1"/>
    <col min="550" max="550" width="10.26171875" style="102" customWidth="1"/>
    <col min="551" max="551" width="6.83984375" style="102" customWidth="1"/>
    <col min="552" max="557" width="8.578125" style="102" customWidth="1"/>
    <col min="558" max="558" width="7.68359375" style="102" customWidth="1"/>
    <col min="559" max="559" width="10.26171875" style="102" customWidth="1"/>
    <col min="560" max="560" width="8.578125" style="102" customWidth="1"/>
    <col min="561" max="566" width="10.26171875" style="102" customWidth="1"/>
    <col min="567" max="567" width="8.578125" style="102" customWidth="1"/>
    <col min="568" max="568" width="11.15625" style="102" customWidth="1"/>
    <col min="569" max="768" width="8" style="102"/>
    <col min="769" max="769" width="0.41796875" style="102" customWidth="1"/>
    <col min="770" max="772" width="1.68359375" style="102" customWidth="1"/>
    <col min="773" max="773" width="51.41796875" style="102" customWidth="1"/>
    <col min="774" max="774" width="0.41796875" style="102" customWidth="1"/>
    <col min="775" max="775" width="14.578125" style="102" customWidth="1"/>
    <col min="776" max="776" width="8.578125" style="102" customWidth="1"/>
    <col min="777" max="784" width="9.41796875" style="102" customWidth="1"/>
    <col min="785" max="785" width="7.68359375" style="102" customWidth="1"/>
    <col min="786" max="787" width="8.578125" style="102" customWidth="1"/>
    <col min="788" max="793" width="10.26171875" style="102" customWidth="1"/>
    <col min="794" max="794" width="8.578125" style="102" customWidth="1"/>
    <col min="795" max="795" width="11.15625" style="102" customWidth="1"/>
    <col min="796" max="796" width="6.83984375" style="102" customWidth="1"/>
    <col min="797" max="797" width="14.578125" style="102" customWidth="1"/>
    <col min="798" max="798" width="6.83984375" style="102" customWidth="1"/>
    <col min="799" max="805" width="8.578125" style="102" customWidth="1"/>
    <col min="806" max="806" width="10.26171875" style="102" customWidth="1"/>
    <col min="807" max="807" width="6.83984375" style="102" customWidth="1"/>
    <col min="808" max="813" width="8.578125" style="102" customWidth="1"/>
    <col min="814" max="814" width="7.68359375" style="102" customWidth="1"/>
    <col min="815" max="815" width="10.26171875" style="102" customWidth="1"/>
    <col min="816" max="816" width="8.578125" style="102" customWidth="1"/>
    <col min="817" max="822" width="10.26171875" style="102" customWidth="1"/>
    <col min="823" max="823" width="8.578125" style="102" customWidth="1"/>
    <col min="824" max="824" width="11.15625" style="102" customWidth="1"/>
    <col min="825" max="1024" width="8" style="102"/>
    <col min="1025" max="1025" width="0.41796875" style="102" customWidth="1"/>
    <col min="1026" max="1028" width="1.68359375" style="102" customWidth="1"/>
    <col min="1029" max="1029" width="51.41796875" style="102" customWidth="1"/>
    <col min="1030" max="1030" width="0.41796875" style="102" customWidth="1"/>
    <col min="1031" max="1031" width="14.578125" style="102" customWidth="1"/>
    <col min="1032" max="1032" width="8.578125" style="102" customWidth="1"/>
    <col min="1033" max="1040" width="9.41796875" style="102" customWidth="1"/>
    <col min="1041" max="1041" width="7.68359375" style="102" customWidth="1"/>
    <col min="1042" max="1043" width="8.578125" style="102" customWidth="1"/>
    <col min="1044" max="1049" width="10.26171875" style="102" customWidth="1"/>
    <col min="1050" max="1050" width="8.578125" style="102" customWidth="1"/>
    <col min="1051" max="1051" width="11.15625" style="102" customWidth="1"/>
    <col min="1052" max="1052" width="6.83984375" style="102" customWidth="1"/>
    <col min="1053" max="1053" width="14.578125" style="102" customWidth="1"/>
    <col min="1054" max="1054" width="6.83984375" style="102" customWidth="1"/>
    <col min="1055" max="1061" width="8.578125" style="102" customWidth="1"/>
    <col min="1062" max="1062" width="10.26171875" style="102" customWidth="1"/>
    <col min="1063" max="1063" width="6.83984375" style="102" customWidth="1"/>
    <col min="1064" max="1069" width="8.578125" style="102" customWidth="1"/>
    <col min="1070" max="1070" width="7.68359375" style="102" customWidth="1"/>
    <col min="1071" max="1071" width="10.26171875" style="102" customWidth="1"/>
    <col min="1072" max="1072" width="8.578125" style="102" customWidth="1"/>
    <col min="1073" max="1078" width="10.26171875" style="102" customWidth="1"/>
    <col min="1079" max="1079" width="8.578125" style="102" customWidth="1"/>
    <col min="1080" max="1080" width="11.15625" style="102" customWidth="1"/>
    <col min="1081" max="1280" width="8" style="102"/>
    <col min="1281" max="1281" width="0.41796875" style="102" customWidth="1"/>
    <col min="1282" max="1284" width="1.68359375" style="102" customWidth="1"/>
    <col min="1285" max="1285" width="51.41796875" style="102" customWidth="1"/>
    <col min="1286" max="1286" width="0.41796875" style="102" customWidth="1"/>
    <col min="1287" max="1287" width="14.578125" style="102" customWidth="1"/>
    <col min="1288" max="1288" width="8.578125" style="102" customWidth="1"/>
    <col min="1289" max="1296" width="9.41796875" style="102" customWidth="1"/>
    <col min="1297" max="1297" width="7.68359375" style="102" customWidth="1"/>
    <col min="1298" max="1299" width="8.578125" style="102" customWidth="1"/>
    <col min="1300" max="1305" width="10.26171875" style="102" customWidth="1"/>
    <col min="1306" max="1306" width="8.578125" style="102" customWidth="1"/>
    <col min="1307" max="1307" width="11.15625" style="102" customWidth="1"/>
    <col min="1308" max="1308" width="6.83984375" style="102" customWidth="1"/>
    <col min="1309" max="1309" width="14.578125" style="102" customWidth="1"/>
    <col min="1310" max="1310" width="6.83984375" style="102" customWidth="1"/>
    <col min="1311" max="1317" width="8.578125" style="102" customWidth="1"/>
    <col min="1318" max="1318" width="10.26171875" style="102" customWidth="1"/>
    <col min="1319" max="1319" width="6.83984375" style="102" customWidth="1"/>
    <col min="1320" max="1325" width="8.578125" style="102" customWidth="1"/>
    <col min="1326" max="1326" width="7.68359375" style="102" customWidth="1"/>
    <col min="1327" max="1327" width="10.26171875" style="102" customWidth="1"/>
    <col min="1328" max="1328" width="8.578125" style="102" customWidth="1"/>
    <col min="1329" max="1334" width="10.26171875" style="102" customWidth="1"/>
    <col min="1335" max="1335" width="8.578125" style="102" customWidth="1"/>
    <col min="1336" max="1336" width="11.15625" style="102" customWidth="1"/>
    <col min="1337" max="1536" width="8" style="102"/>
    <col min="1537" max="1537" width="0.41796875" style="102" customWidth="1"/>
    <col min="1538" max="1540" width="1.68359375" style="102" customWidth="1"/>
    <col min="1541" max="1541" width="51.41796875" style="102" customWidth="1"/>
    <col min="1542" max="1542" width="0.41796875" style="102" customWidth="1"/>
    <col min="1543" max="1543" width="14.578125" style="102" customWidth="1"/>
    <col min="1544" max="1544" width="8.578125" style="102" customWidth="1"/>
    <col min="1545" max="1552" width="9.41796875" style="102" customWidth="1"/>
    <col min="1553" max="1553" width="7.68359375" style="102" customWidth="1"/>
    <col min="1554" max="1555" width="8.578125" style="102" customWidth="1"/>
    <col min="1556" max="1561" width="10.26171875" style="102" customWidth="1"/>
    <col min="1562" max="1562" width="8.578125" style="102" customWidth="1"/>
    <col min="1563" max="1563" width="11.15625" style="102" customWidth="1"/>
    <col min="1564" max="1564" width="6.83984375" style="102" customWidth="1"/>
    <col min="1565" max="1565" width="14.578125" style="102" customWidth="1"/>
    <col min="1566" max="1566" width="6.83984375" style="102" customWidth="1"/>
    <col min="1567" max="1573" width="8.578125" style="102" customWidth="1"/>
    <col min="1574" max="1574" width="10.26171875" style="102" customWidth="1"/>
    <col min="1575" max="1575" width="6.83984375" style="102" customWidth="1"/>
    <col min="1576" max="1581" width="8.578125" style="102" customWidth="1"/>
    <col min="1582" max="1582" width="7.68359375" style="102" customWidth="1"/>
    <col min="1583" max="1583" width="10.26171875" style="102" customWidth="1"/>
    <col min="1584" max="1584" width="8.578125" style="102" customWidth="1"/>
    <col min="1585" max="1590" width="10.26171875" style="102" customWidth="1"/>
    <col min="1591" max="1591" width="8.578125" style="102" customWidth="1"/>
    <col min="1592" max="1592" width="11.15625" style="102" customWidth="1"/>
    <col min="1593" max="1792" width="8" style="102"/>
    <col min="1793" max="1793" width="0.41796875" style="102" customWidth="1"/>
    <col min="1794" max="1796" width="1.68359375" style="102" customWidth="1"/>
    <col min="1797" max="1797" width="51.41796875" style="102" customWidth="1"/>
    <col min="1798" max="1798" width="0.41796875" style="102" customWidth="1"/>
    <col min="1799" max="1799" width="14.578125" style="102" customWidth="1"/>
    <col min="1800" max="1800" width="8.578125" style="102" customWidth="1"/>
    <col min="1801" max="1808" width="9.41796875" style="102" customWidth="1"/>
    <col min="1809" max="1809" width="7.68359375" style="102" customWidth="1"/>
    <col min="1810" max="1811" width="8.578125" style="102" customWidth="1"/>
    <col min="1812" max="1817" width="10.26171875" style="102" customWidth="1"/>
    <col min="1818" max="1818" width="8.578125" style="102" customWidth="1"/>
    <col min="1819" max="1819" width="11.15625" style="102" customWidth="1"/>
    <col min="1820" max="1820" width="6.83984375" style="102" customWidth="1"/>
    <col min="1821" max="1821" width="14.578125" style="102" customWidth="1"/>
    <col min="1822" max="1822" width="6.83984375" style="102" customWidth="1"/>
    <col min="1823" max="1829" width="8.578125" style="102" customWidth="1"/>
    <col min="1830" max="1830" width="10.26171875" style="102" customWidth="1"/>
    <col min="1831" max="1831" width="6.83984375" style="102" customWidth="1"/>
    <col min="1832" max="1837" width="8.578125" style="102" customWidth="1"/>
    <col min="1838" max="1838" width="7.68359375" style="102" customWidth="1"/>
    <col min="1839" max="1839" width="10.26171875" style="102" customWidth="1"/>
    <col min="1840" max="1840" width="8.578125" style="102" customWidth="1"/>
    <col min="1841" max="1846" width="10.26171875" style="102" customWidth="1"/>
    <col min="1847" max="1847" width="8.578125" style="102" customWidth="1"/>
    <col min="1848" max="1848" width="11.15625" style="102" customWidth="1"/>
    <col min="1849" max="2048" width="8" style="102"/>
    <col min="2049" max="2049" width="0.41796875" style="102" customWidth="1"/>
    <col min="2050" max="2052" width="1.68359375" style="102" customWidth="1"/>
    <col min="2053" max="2053" width="51.41796875" style="102" customWidth="1"/>
    <col min="2054" max="2054" width="0.41796875" style="102" customWidth="1"/>
    <col min="2055" max="2055" width="14.578125" style="102" customWidth="1"/>
    <col min="2056" max="2056" width="8.578125" style="102" customWidth="1"/>
    <col min="2057" max="2064" width="9.41796875" style="102" customWidth="1"/>
    <col min="2065" max="2065" width="7.68359375" style="102" customWidth="1"/>
    <col min="2066" max="2067" width="8.578125" style="102" customWidth="1"/>
    <col min="2068" max="2073" width="10.26171875" style="102" customWidth="1"/>
    <col min="2074" max="2074" width="8.578125" style="102" customWidth="1"/>
    <col min="2075" max="2075" width="11.15625" style="102" customWidth="1"/>
    <col min="2076" max="2076" width="6.83984375" style="102" customWidth="1"/>
    <col min="2077" max="2077" width="14.578125" style="102" customWidth="1"/>
    <col min="2078" max="2078" width="6.83984375" style="102" customWidth="1"/>
    <col min="2079" max="2085" width="8.578125" style="102" customWidth="1"/>
    <col min="2086" max="2086" width="10.26171875" style="102" customWidth="1"/>
    <col min="2087" max="2087" width="6.83984375" style="102" customWidth="1"/>
    <col min="2088" max="2093" width="8.578125" style="102" customWidth="1"/>
    <col min="2094" max="2094" width="7.68359375" style="102" customWidth="1"/>
    <col min="2095" max="2095" width="10.26171875" style="102" customWidth="1"/>
    <col min="2096" max="2096" width="8.578125" style="102" customWidth="1"/>
    <col min="2097" max="2102" width="10.26171875" style="102" customWidth="1"/>
    <col min="2103" max="2103" width="8.578125" style="102" customWidth="1"/>
    <col min="2104" max="2104" width="11.15625" style="102" customWidth="1"/>
    <col min="2105" max="2304" width="8" style="102"/>
    <col min="2305" max="2305" width="0.41796875" style="102" customWidth="1"/>
    <col min="2306" max="2308" width="1.68359375" style="102" customWidth="1"/>
    <col min="2309" max="2309" width="51.41796875" style="102" customWidth="1"/>
    <col min="2310" max="2310" width="0.41796875" style="102" customWidth="1"/>
    <col min="2311" max="2311" width="14.578125" style="102" customWidth="1"/>
    <col min="2312" max="2312" width="8.578125" style="102" customWidth="1"/>
    <col min="2313" max="2320" width="9.41796875" style="102" customWidth="1"/>
    <col min="2321" max="2321" width="7.68359375" style="102" customWidth="1"/>
    <col min="2322" max="2323" width="8.578125" style="102" customWidth="1"/>
    <col min="2324" max="2329" width="10.26171875" style="102" customWidth="1"/>
    <col min="2330" max="2330" width="8.578125" style="102" customWidth="1"/>
    <col min="2331" max="2331" width="11.15625" style="102" customWidth="1"/>
    <col min="2332" max="2332" width="6.83984375" style="102" customWidth="1"/>
    <col min="2333" max="2333" width="14.578125" style="102" customWidth="1"/>
    <col min="2334" max="2334" width="6.83984375" style="102" customWidth="1"/>
    <col min="2335" max="2341" width="8.578125" style="102" customWidth="1"/>
    <col min="2342" max="2342" width="10.26171875" style="102" customWidth="1"/>
    <col min="2343" max="2343" width="6.83984375" style="102" customWidth="1"/>
    <col min="2344" max="2349" width="8.578125" style="102" customWidth="1"/>
    <col min="2350" max="2350" width="7.68359375" style="102" customWidth="1"/>
    <col min="2351" max="2351" width="10.26171875" style="102" customWidth="1"/>
    <col min="2352" max="2352" width="8.578125" style="102" customWidth="1"/>
    <col min="2353" max="2358" width="10.26171875" style="102" customWidth="1"/>
    <col min="2359" max="2359" width="8.578125" style="102" customWidth="1"/>
    <col min="2360" max="2360" width="11.15625" style="102" customWidth="1"/>
    <col min="2361" max="2560" width="8" style="102"/>
    <col min="2561" max="2561" width="0.41796875" style="102" customWidth="1"/>
    <col min="2562" max="2564" width="1.68359375" style="102" customWidth="1"/>
    <col min="2565" max="2565" width="51.41796875" style="102" customWidth="1"/>
    <col min="2566" max="2566" width="0.41796875" style="102" customWidth="1"/>
    <col min="2567" max="2567" width="14.578125" style="102" customWidth="1"/>
    <col min="2568" max="2568" width="8.578125" style="102" customWidth="1"/>
    <col min="2569" max="2576" width="9.41796875" style="102" customWidth="1"/>
    <col min="2577" max="2577" width="7.68359375" style="102" customWidth="1"/>
    <col min="2578" max="2579" width="8.578125" style="102" customWidth="1"/>
    <col min="2580" max="2585" width="10.26171875" style="102" customWidth="1"/>
    <col min="2586" max="2586" width="8.578125" style="102" customWidth="1"/>
    <col min="2587" max="2587" width="11.15625" style="102" customWidth="1"/>
    <col min="2588" max="2588" width="6.83984375" style="102" customWidth="1"/>
    <col min="2589" max="2589" width="14.578125" style="102" customWidth="1"/>
    <col min="2590" max="2590" width="6.83984375" style="102" customWidth="1"/>
    <col min="2591" max="2597" width="8.578125" style="102" customWidth="1"/>
    <col min="2598" max="2598" width="10.26171875" style="102" customWidth="1"/>
    <col min="2599" max="2599" width="6.83984375" style="102" customWidth="1"/>
    <col min="2600" max="2605" width="8.578125" style="102" customWidth="1"/>
    <col min="2606" max="2606" width="7.68359375" style="102" customWidth="1"/>
    <col min="2607" max="2607" width="10.26171875" style="102" customWidth="1"/>
    <col min="2608" max="2608" width="8.578125" style="102" customWidth="1"/>
    <col min="2609" max="2614" width="10.26171875" style="102" customWidth="1"/>
    <col min="2615" max="2615" width="8.578125" style="102" customWidth="1"/>
    <col min="2616" max="2616" width="11.15625" style="102" customWidth="1"/>
    <col min="2617" max="2816" width="8" style="102"/>
    <col min="2817" max="2817" width="0.41796875" style="102" customWidth="1"/>
    <col min="2818" max="2820" width="1.68359375" style="102" customWidth="1"/>
    <col min="2821" max="2821" width="51.41796875" style="102" customWidth="1"/>
    <col min="2822" max="2822" width="0.41796875" style="102" customWidth="1"/>
    <col min="2823" max="2823" width="14.578125" style="102" customWidth="1"/>
    <col min="2824" max="2824" width="8.578125" style="102" customWidth="1"/>
    <col min="2825" max="2832" width="9.41796875" style="102" customWidth="1"/>
    <col min="2833" max="2833" width="7.68359375" style="102" customWidth="1"/>
    <col min="2834" max="2835" width="8.578125" style="102" customWidth="1"/>
    <col min="2836" max="2841" width="10.26171875" style="102" customWidth="1"/>
    <col min="2842" max="2842" width="8.578125" style="102" customWidth="1"/>
    <col min="2843" max="2843" width="11.15625" style="102" customWidth="1"/>
    <col min="2844" max="2844" width="6.83984375" style="102" customWidth="1"/>
    <col min="2845" max="2845" width="14.578125" style="102" customWidth="1"/>
    <col min="2846" max="2846" width="6.83984375" style="102" customWidth="1"/>
    <col min="2847" max="2853" width="8.578125" style="102" customWidth="1"/>
    <col min="2854" max="2854" width="10.26171875" style="102" customWidth="1"/>
    <col min="2855" max="2855" width="6.83984375" style="102" customWidth="1"/>
    <col min="2856" max="2861" width="8.578125" style="102" customWidth="1"/>
    <col min="2862" max="2862" width="7.68359375" style="102" customWidth="1"/>
    <col min="2863" max="2863" width="10.26171875" style="102" customWidth="1"/>
    <col min="2864" max="2864" width="8.578125" style="102" customWidth="1"/>
    <col min="2865" max="2870" width="10.26171875" style="102" customWidth="1"/>
    <col min="2871" max="2871" width="8.578125" style="102" customWidth="1"/>
    <col min="2872" max="2872" width="11.15625" style="102" customWidth="1"/>
    <col min="2873" max="3072" width="8" style="102"/>
    <col min="3073" max="3073" width="0.41796875" style="102" customWidth="1"/>
    <col min="3074" max="3076" width="1.68359375" style="102" customWidth="1"/>
    <col min="3077" max="3077" width="51.41796875" style="102" customWidth="1"/>
    <col min="3078" max="3078" width="0.41796875" style="102" customWidth="1"/>
    <col min="3079" max="3079" width="14.578125" style="102" customWidth="1"/>
    <col min="3080" max="3080" width="8.578125" style="102" customWidth="1"/>
    <col min="3081" max="3088" width="9.41796875" style="102" customWidth="1"/>
    <col min="3089" max="3089" width="7.68359375" style="102" customWidth="1"/>
    <col min="3090" max="3091" width="8.578125" style="102" customWidth="1"/>
    <col min="3092" max="3097" width="10.26171875" style="102" customWidth="1"/>
    <col min="3098" max="3098" width="8.578125" style="102" customWidth="1"/>
    <col min="3099" max="3099" width="11.15625" style="102" customWidth="1"/>
    <col min="3100" max="3100" width="6.83984375" style="102" customWidth="1"/>
    <col min="3101" max="3101" width="14.578125" style="102" customWidth="1"/>
    <col min="3102" max="3102" width="6.83984375" style="102" customWidth="1"/>
    <col min="3103" max="3109" width="8.578125" style="102" customWidth="1"/>
    <col min="3110" max="3110" width="10.26171875" style="102" customWidth="1"/>
    <col min="3111" max="3111" width="6.83984375" style="102" customWidth="1"/>
    <col min="3112" max="3117" width="8.578125" style="102" customWidth="1"/>
    <col min="3118" max="3118" width="7.68359375" style="102" customWidth="1"/>
    <col min="3119" max="3119" width="10.26171875" style="102" customWidth="1"/>
    <col min="3120" max="3120" width="8.578125" style="102" customWidth="1"/>
    <col min="3121" max="3126" width="10.26171875" style="102" customWidth="1"/>
    <col min="3127" max="3127" width="8.578125" style="102" customWidth="1"/>
    <col min="3128" max="3128" width="11.15625" style="102" customWidth="1"/>
    <col min="3129" max="3328" width="8" style="102"/>
    <col min="3329" max="3329" width="0.41796875" style="102" customWidth="1"/>
    <col min="3330" max="3332" width="1.68359375" style="102" customWidth="1"/>
    <col min="3333" max="3333" width="51.41796875" style="102" customWidth="1"/>
    <col min="3334" max="3334" width="0.41796875" style="102" customWidth="1"/>
    <col min="3335" max="3335" width="14.578125" style="102" customWidth="1"/>
    <col min="3336" max="3336" width="8.578125" style="102" customWidth="1"/>
    <col min="3337" max="3344" width="9.41796875" style="102" customWidth="1"/>
    <col min="3345" max="3345" width="7.68359375" style="102" customWidth="1"/>
    <col min="3346" max="3347" width="8.578125" style="102" customWidth="1"/>
    <col min="3348" max="3353" width="10.26171875" style="102" customWidth="1"/>
    <col min="3354" max="3354" width="8.578125" style="102" customWidth="1"/>
    <col min="3355" max="3355" width="11.15625" style="102" customWidth="1"/>
    <col min="3356" max="3356" width="6.83984375" style="102" customWidth="1"/>
    <col min="3357" max="3357" width="14.578125" style="102" customWidth="1"/>
    <col min="3358" max="3358" width="6.83984375" style="102" customWidth="1"/>
    <col min="3359" max="3365" width="8.578125" style="102" customWidth="1"/>
    <col min="3366" max="3366" width="10.26171875" style="102" customWidth="1"/>
    <col min="3367" max="3367" width="6.83984375" style="102" customWidth="1"/>
    <col min="3368" max="3373" width="8.578125" style="102" customWidth="1"/>
    <col min="3374" max="3374" width="7.68359375" style="102" customWidth="1"/>
    <col min="3375" max="3375" width="10.26171875" style="102" customWidth="1"/>
    <col min="3376" max="3376" width="8.578125" style="102" customWidth="1"/>
    <col min="3377" max="3382" width="10.26171875" style="102" customWidth="1"/>
    <col min="3383" max="3383" width="8.578125" style="102" customWidth="1"/>
    <col min="3384" max="3384" width="11.15625" style="102" customWidth="1"/>
    <col min="3385" max="3584" width="8" style="102"/>
    <col min="3585" max="3585" width="0.41796875" style="102" customWidth="1"/>
    <col min="3586" max="3588" width="1.68359375" style="102" customWidth="1"/>
    <col min="3589" max="3589" width="51.41796875" style="102" customWidth="1"/>
    <col min="3590" max="3590" width="0.41796875" style="102" customWidth="1"/>
    <col min="3591" max="3591" width="14.578125" style="102" customWidth="1"/>
    <col min="3592" max="3592" width="8.578125" style="102" customWidth="1"/>
    <col min="3593" max="3600" width="9.41796875" style="102" customWidth="1"/>
    <col min="3601" max="3601" width="7.68359375" style="102" customWidth="1"/>
    <col min="3602" max="3603" width="8.578125" style="102" customWidth="1"/>
    <col min="3604" max="3609" width="10.26171875" style="102" customWidth="1"/>
    <col min="3610" max="3610" width="8.578125" style="102" customWidth="1"/>
    <col min="3611" max="3611" width="11.15625" style="102" customWidth="1"/>
    <col min="3612" max="3612" width="6.83984375" style="102" customWidth="1"/>
    <col min="3613" max="3613" width="14.578125" style="102" customWidth="1"/>
    <col min="3614" max="3614" width="6.83984375" style="102" customWidth="1"/>
    <col min="3615" max="3621" width="8.578125" style="102" customWidth="1"/>
    <col min="3622" max="3622" width="10.26171875" style="102" customWidth="1"/>
    <col min="3623" max="3623" width="6.83984375" style="102" customWidth="1"/>
    <col min="3624" max="3629" width="8.578125" style="102" customWidth="1"/>
    <col min="3630" max="3630" width="7.68359375" style="102" customWidth="1"/>
    <col min="3631" max="3631" width="10.26171875" style="102" customWidth="1"/>
    <col min="3632" max="3632" width="8.578125" style="102" customWidth="1"/>
    <col min="3633" max="3638" width="10.26171875" style="102" customWidth="1"/>
    <col min="3639" max="3639" width="8.578125" style="102" customWidth="1"/>
    <col min="3640" max="3640" width="11.15625" style="102" customWidth="1"/>
    <col min="3641" max="3840" width="8" style="102"/>
    <col min="3841" max="3841" width="0.41796875" style="102" customWidth="1"/>
    <col min="3842" max="3844" width="1.68359375" style="102" customWidth="1"/>
    <col min="3845" max="3845" width="51.41796875" style="102" customWidth="1"/>
    <col min="3846" max="3846" width="0.41796875" style="102" customWidth="1"/>
    <col min="3847" max="3847" width="14.578125" style="102" customWidth="1"/>
    <col min="3848" max="3848" width="8.578125" style="102" customWidth="1"/>
    <col min="3849" max="3856" width="9.41796875" style="102" customWidth="1"/>
    <col min="3857" max="3857" width="7.68359375" style="102" customWidth="1"/>
    <col min="3858" max="3859" width="8.578125" style="102" customWidth="1"/>
    <col min="3860" max="3865" width="10.26171875" style="102" customWidth="1"/>
    <col min="3866" max="3866" width="8.578125" style="102" customWidth="1"/>
    <col min="3867" max="3867" width="11.15625" style="102" customWidth="1"/>
    <col min="3868" max="3868" width="6.83984375" style="102" customWidth="1"/>
    <col min="3869" max="3869" width="14.578125" style="102" customWidth="1"/>
    <col min="3870" max="3870" width="6.83984375" style="102" customWidth="1"/>
    <col min="3871" max="3877" width="8.578125" style="102" customWidth="1"/>
    <col min="3878" max="3878" width="10.26171875" style="102" customWidth="1"/>
    <col min="3879" max="3879" width="6.83984375" style="102" customWidth="1"/>
    <col min="3880" max="3885" width="8.578125" style="102" customWidth="1"/>
    <col min="3886" max="3886" width="7.68359375" style="102" customWidth="1"/>
    <col min="3887" max="3887" width="10.26171875" style="102" customWidth="1"/>
    <col min="3888" max="3888" width="8.578125" style="102" customWidth="1"/>
    <col min="3889" max="3894" width="10.26171875" style="102" customWidth="1"/>
    <col min="3895" max="3895" width="8.578125" style="102" customWidth="1"/>
    <col min="3896" max="3896" width="11.15625" style="102" customWidth="1"/>
    <col min="3897" max="4096" width="8" style="102"/>
    <col min="4097" max="4097" width="0.41796875" style="102" customWidth="1"/>
    <col min="4098" max="4100" width="1.68359375" style="102" customWidth="1"/>
    <col min="4101" max="4101" width="51.41796875" style="102" customWidth="1"/>
    <col min="4102" max="4102" width="0.41796875" style="102" customWidth="1"/>
    <col min="4103" max="4103" width="14.578125" style="102" customWidth="1"/>
    <col min="4104" max="4104" width="8.578125" style="102" customWidth="1"/>
    <col min="4105" max="4112" width="9.41796875" style="102" customWidth="1"/>
    <col min="4113" max="4113" width="7.68359375" style="102" customWidth="1"/>
    <col min="4114" max="4115" width="8.578125" style="102" customWidth="1"/>
    <col min="4116" max="4121" width="10.26171875" style="102" customWidth="1"/>
    <col min="4122" max="4122" width="8.578125" style="102" customWidth="1"/>
    <col min="4123" max="4123" width="11.15625" style="102" customWidth="1"/>
    <col min="4124" max="4124" width="6.83984375" style="102" customWidth="1"/>
    <col min="4125" max="4125" width="14.578125" style="102" customWidth="1"/>
    <col min="4126" max="4126" width="6.83984375" style="102" customWidth="1"/>
    <col min="4127" max="4133" width="8.578125" style="102" customWidth="1"/>
    <col min="4134" max="4134" width="10.26171875" style="102" customWidth="1"/>
    <col min="4135" max="4135" width="6.83984375" style="102" customWidth="1"/>
    <col min="4136" max="4141" width="8.578125" style="102" customWidth="1"/>
    <col min="4142" max="4142" width="7.68359375" style="102" customWidth="1"/>
    <col min="4143" max="4143" width="10.26171875" style="102" customWidth="1"/>
    <col min="4144" max="4144" width="8.578125" style="102" customWidth="1"/>
    <col min="4145" max="4150" width="10.26171875" style="102" customWidth="1"/>
    <col min="4151" max="4151" width="8.578125" style="102" customWidth="1"/>
    <col min="4152" max="4152" width="11.15625" style="102" customWidth="1"/>
    <col min="4153" max="4352" width="8" style="102"/>
    <col min="4353" max="4353" width="0.41796875" style="102" customWidth="1"/>
    <col min="4354" max="4356" width="1.68359375" style="102" customWidth="1"/>
    <col min="4357" max="4357" width="51.41796875" style="102" customWidth="1"/>
    <col min="4358" max="4358" width="0.41796875" style="102" customWidth="1"/>
    <col min="4359" max="4359" width="14.578125" style="102" customWidth="1"/>
    <col min="4360" max="4360" width="8.578125" style="102" customWidth="1"/>
    <col min="4361" max="4368" width="9.41796875" style="102" customWidth="1"/>
    <col min="4369" max="4369" width="7.68359375" style="102" customWidth="1"/>
    <col min="4370" max="4371" width="8.578125" style="102" customWidth="1"/>
    <col min="4372" max="4377" width="10.26171875" style="102" customWidth="1"/>
    <col min="4378" max="4378" width="8.578125" style="102" customWidth="1"/>
    <col min="4379" max="4379" width="11.15625" style="102" customWidth="1"/>
    <col min="4380" max="4380" width="6.83984375" style="102" customWidth="1"/>
    <col min="4381" max="4381" width="14.578125" style="102" customWidth="1"/>
    <col min="4382" max="4382" width="6.83984375" style="102" customWidth="1"/>
    <col min="4383" max="4389" width="8.578125" style="102" customWidth="1"/>
    <col min="4390" max="4390" width="10.26171875" style="102" customWidth="1"/>
    <col min="4391" max="4391" width="6.83984375" style="102" customWidth="1"/>
    <col min="4392" max="4397" width="8.578125" style="102" customWidth="1"/>
    <col min="4398" max="4398" width="7.68359375" style="102" customWidth="1"/>
    <col min="4399" max="4399" width="10.26171875" style="102" customWidth="1"/>
    <col min="4400" max="4400" width="8.578125" style="102" customWidth="1"/>
    <col min="4401" max="4406" width="10.26171875" style="102" customWidth="1"/>
    <col min="4407" max="4407" width="8.578125" style="102" customWidth="1"/>
    <col min="4408" max="4408" width="11.15625" style="102" customWidth="1"/>
    <col min="4409" max="4608" width="8" style="102"/>
    <col min="4609" max="4609" width="0.41796875" style="102" customWidth="1"/>
    <col min="4610" max="4612" width="1.68359375" style="102" customWidth="1"/>
    <col min="4613" max="4613" width="51.41796875" style="102" customWidth="1"/>
    <col min="4614" max="4614" width="0.41796875" style="102" customWidth="1"/>
    <col min="4615" max="4615" width="14.578125" style="102" customWidth="1"/>
    <col min="4616" max="4616" width="8.578125" style="102" customWidth="1"/>
    <col min="4617" max="4624" width="9.41796875" style="102" customWidth="1"/>
    <col min="4625" max="4625" width="7.68359375" style="102" customWidth="1"/>
    <col min="4626" max="4627" width="8.578125" style="102" customWidth="1"/>
    <col min="4628" max="4633" width="10.26171875" style="102" customWidth="1"/>
    <col min="4634" max="4634" width="8.578125" style="102" customWidth="1"/>
    <col min="4635" max="4635" width="11.15625" style="102" customWidth="1"/>
    <col min="4636" max="4636" width="6.83984375" style="102" customWidth="1"/>
    <col min="4637" max="4637" width="14.578125" style="102" customWidth="1"/>
    <col min="4638" max="4638" width="6.83984375" style="102" customWidth="1"/>
    <col min="4639" max="4645" width="8.578125" style="102" customWidth="1"/>
    <col min="4646" max="4646" width="10.26171875" style="102" customWidth="1"/>
    <col min="4647" max="4647" width="6.83984375" style="102" customWidth="1"/>
    <col min="4648" max="4653" width="8.578125" style="102" customWidth="1"/>
    <col min="4654" max="4654" width="7.68359375" style="102" customWidth="1"/>
    <col min="4655" max="4655" width="10.26171875" style="102" customWidth="1"/>
    <col min="4656" max="4656" width="8.578125" style="102" customWidth="1"/>
    <col min="4657" max="4662" width="10.26171875" style="102" customWidth="1"/>
    <col min="4663" max="4663" width="8.578125" style="102" customWidth="1"/>
    <col min="4664" max="4664" width="11.15625" style="102" customWidth="1"/>
    <col min="4665" max="4864" width="8" style="102"/>
    <col min="4865" max="4865" width="0.41796875" style="102" customWidth="1"/>
    <col min="4866" max="4868" width="1.68359375" style="102" customWidth="1"/>
    <col min="4869" max="4869" width="51.41796875" style="102" customWidth="1"/>
    <col min="4870" max="4870" width="0.41796875" style="102" customWidth="1"/>
    <col min="4871" max="4871" width="14.578125" style="102" customWidth="1"/>
    <col min="4872" max="4872" width="8.578125" style="102" customWidth="1"/>
    <col min="4873" max="4880" width="9.41796875" style="102" customWidth="1"/>
    <col min="4881" max="4881" width="7.68359375" style="102" customWidth="1"/>
    <col min="4882" max="4883" width="8.578125" style="102" customWidth="1"/>
    <col min="4884" max="4889" width="10.26171875" style="102" customWidth="1"/>
    <col min="4890" max="4890" width="8.578125" style="102" customWidth="1"/>
    <col min="4891" max="4891" width="11.15625" style="102" customWidth="1"/>
    <col min="4892" max="4892" width="6.83984375" style="102" customWidth="1"/>
    <col min="4893" max="4893" width="14.578125" style="102" customWidth="1"/>
    <col min="4894" max="4894" width="6.83984375" style="102" customWidth="1"/>
    <col min="4895" max="4901" width="8.578125" style="102" customWidth="1"/>
    <col min="4902" max="4902" width="10.26171875" style="102" customWidth="1"/>
    <col min="4903" max="4903" width="6.83984375" style="102" customWidth="1"/>
    <col min="4904" max="4909" width="8.578125" style="102" customWidth="1"/>
    <col min="4910" max="4910" width="7.68359375" style="102" customWidth="1"/>
    <col min="4911" max="4911" width="10.26171875" style="102" customWidth="1"/>
    <col min="4912" max="4912" width="8.578125" style="102" customWidth="1"/>
    <col min="4913" max="4918" width="10.26171875" style="102" customWidth="1"/>
    <col min="4919" max="4919" width="8.578125" style="102" customWidth="1"/>
    <col min="4920" max="4920" width="11.15625" style="102" customWidth="1"/>
    <col min="4921" max="5120" width="8" style="102"/>
    <col min="5121" max="5121" width="0.41796875" style="102" customWidth="1"/>
    <col min="5122" max="5124" width="1.68359375" style="102" customWidth="1"/>
    <col min="5125" max="5125" width="51.41796875" style="102" customWidth="1"/>
    <col min="5126" max="5126" width="0.41796875" style="102" customWidth="1"/>
    <col min="5127" max="5127" width="14.578125" style="102" customWidth="1"/>
    <col min="5128" max="5128" width="8.578125" style="102" customWidth="1"/>
    <col min="5129" max="5136" width="9.41796875" style="102" customWidth="1"/>
    <col min="5137" max="5137" width="7.68359375" style="102" customWidth="1"/>
    <col min="5138" max="5139" width="8.578125" style="102" customWidth="1"/>
    <col min="5140" max="5145" width="10.26171875" style="102" customWidth="1"/>
    <col min="5146" max="5146" width="8.578125" style="102" customWidth="1"/>
    <col min="5147" max="5147" width="11.15625" style="102" customWidth="1"/>
    <col min="5148" max="5148" width="6.83984375" style="102" customWidth="1"/>
    <col min="5149" max="5149" width="14.578125" style="102" customWidth="1"/>
    <col min="5150" max="5150" width="6.83984375" style="102" customWidth="1"/>
    <col min="5151" max="5157" width="8.578125" style="102" customWidth="1"/>
    <col min="5158" max="5158" width="10.26171875" style="102" customWidth="1"/>
    <col min="5159" max="5159" width="6.83984375" style="102" customWidth="1"/>
    <col min="5160" max="5165" width="8.578125" style="102" customWidth="1"/>
    <col min="5166" max="5166" width="7.68359375" style="102" customWidth="1"/>
    <col min="5167" max="5167" width="10.26171875" style="102" customWidth="1"/>
    <col min="5168" max="5168" width="8.578125" style="102" customWidth="1"/>
    <col min="5169" max="5174" width="10.26171875" style="102" customWidth="1"/>
    <col min="5175" max="5175" width="8.578125" style="102" customWidth="1"/>
    <col min="5176" max="5176" width="11.15625" style="102" customWidth="1"/>
    <col min="5177" max="5376" width="8" style="102"/>
    <col min="5377" max="5377" width="0.41796875" style="102" customWidth="1"/>
    <col min="5378" max="5380" width="1.68359375" style="102" customWidth="1"/>
    <col min="5381" max="5381" width="51.41796875" style="102" customWidth="1"/>
    <col min="5382" max="5382" width="0.41796875" style="102" customWidth="1"/>
    <col min="5383" max="5383" width="14.578125" style="102" customWidth="1"/>
    <col min="5384" max="5384" width="8.578125" style="102" customWidth="1"/>
    <col min="5385" max="5392" width="9.41796875" style="102" customWidth="1"/>
    <col min="5393" max="5393" width="7.68359375" style="102" customWidth="1"/>
    <col min="5394" max="5395" width="8.578125" style="102" customWidth="1"/>
    <col min="5396" max="5401" width="10.26171875" style="102" customWidth="1"/>
    <col min="5402" max="5402" width="8.578125" style="102" customWidth="1"/>
    <col min="5403" max="5403" width="11.15625" style="102" customWidth="1"/>
    <col min="5404" max="5404" width="6.83984375" style="102" customWidth="1"/>
    <col min="5405" max="5405" width="14.578125" style="102" customWidth="1"/>
    <col min="5406" max="5406" width="6.83984375" style="102" customWidth="1"/>
    <col min="5407" max="5413" width="8.578125" style="102" customWidth="1"/>
    <col min="5414" max="5414" width="10.26171875" style="102" customWidth="1"/>
    <col min="5415" max="5415" width="6.83984375" style="102" customWidth="1"/>
    <col min="5416" max="5421" width="8.578125" style="102" customWidth="1"/>
    <col min="5422" max="5422" width="7.68359375" style="102" customWidth="1"/>
    <col min="5423" max="5423" width="10.26171875" style="102" customWidth="1"/>
    <col min="5424" max="5424" width="8.578125" style="102" customWidth="1"/>
    <col min="5425" max="5430" width="10.26171875" style="102" customWidth="1"/>
    <col min="5431" max="5431" width="8.578125" style="102" customWidth="1"/>
    <col min="5432" max="5432" width="11.15625" style="102" customWidth="1"/>
    <col min="5433" max="5632" width="8" style="102"/>
    <col min="5633" max="5633" width="0.41796875" style="102" customWidth="1"/>
    <col min="5634" max="5636" width="1.68359375" style="102" customWidth="1"/>
    <col min="5637" max="5637" width="51.41796875" style="102" customWidth="1"/>
    <col min="5638" max="5638" width="0.41796875" style="102" customWidth="1"/>
    <col min="5639" max="5639" width="14.578125" style="102" customWidth="1"/>
    <col min="5640" max="5640" width="8.578125" style="102" customWidth="1"/>
    <col min="5641" max="5648" width="9.41796875" style="102" customWidth="1"/>
    <col min="5649" max="5649" width="7.68359375" style="102" customWidth="1"/>
    <col min="5650" max="5651" width="8.578125" style="102" customWidth="1"/>
    <col min="5652" max="5657" width="10.26171875" style="102" customWidth="1"/>
    <col min="5658" max="5658" width="8.578125" style="102" customWidth="1"/>
    <col min="5659" max="5659" width="11.15625" style="102" customWidth="1"/>
    <col min="5660" max="5660" width="6.83984375" style="102" customWidth="1"/>
    <col min="5661" max="5661" width="14.578125" style="102" customWidth="1"/>
    <col min="5662" max="5662" width="6.83984375" style="102" customWidth="1"/>
    <col min="5663" max="5669" width="8.578125" style="102" customWidth="1"/>
    <col min="5670" max="5670" width="10.26171875" style="102" customWidth="1"/>
    <col min="5671" max="5671" width="6.83984375" style="102" customWidth="1"/>
    <col min="5672" max="5677" width="8.578125" style="102" customWidth="1"/>
    <col min="5678" max="5678" width="7.68359375" style="102" customWidth="1"/>
    <col min="5679" max="5679" width="10.26171875" style="102" customWidth="1"/>
    <col min="5680" max="5680" width="8.578125" style="102" customWidth="1"/>
    <col min="5681" max="5686" width="10.26171875" style="102" customWidth="1"/>
    <col min="5687" max="5687" width="8.578125" style="102" customWidth="1"/>
    <col min="5688" max="5688" width="11.15625" style="102" customWidth="1"/>
    <col min="5689" max="5888" width="8" style="102"/>
    <col min="5889" max="5889" width="0.41796875" style="102" customWidth="1"/>
    <col min="5890" max="5892" width="1.68359375" style="102" customWidth="1"/>
    <col min="5893" max="5893" width="51.41796875" style="102" customWidth="1"/>
    <col min="5894" max="5894" width="0.41796875" style="102" customWidth="1"/>
    <col min="5895" max="5895" width="14.578125" style="102" customWidth="1"/>
    <col min="5896" max="5896" width="8.578125" style="102" customWidth="1"/>
    <col min="5897" max="5904" width="9.41796875" style="102" customWidth="1"/>
    <col min="5905" max="5905" width="7.68359375" style="102" customWidth="1"/>
    <col min="5906" max="5907" width="8.578125" style="102" customWidth="1"/>
    <col min="5908" max="5913" width="10.26171875" style="102" customWidth="1"/>
    <col min="5914" max="5914" width="8.578125" style="102" customWidth="1"/>
    <col min="5915" max="5915" width="11.15625" style="102" customWidth="1"/>
    <col min="5916" max="5916" width="6.83984375" style="102" customWidth="1"/>
    <col min="5917" max="5917" width="14.578125" style="102" customWidth="1"/>
    <col min="5918" max="5918" width="6.83984375" style="102" customWidth="1"/>
    <col min="5919" max="5925" width="8.578125" style="102" customWidth="1"/>
    <col min="5926" max="5926" width="10.26171875" style="102" customWidth="1"/>
    <col min="5927" max="5927" width="6.83984375" style="102" customWidth="1"/>
    <col min="5928" max="5933" width="8.578125" style="102" customWidth="1"/>
    <col min="5934" max="5934" width="7.68359375" style="102" customWidth="1"/>
    <col min="5935" max="5935" width="10.26171875" style="102" customWidth="1"/>
    <col min="5936" max="5936" width="8.578125" style="102" customWidth="1"/>
    <col min="5937" max="5942" width="10.26171875" style="102" customWidth="1"/>
    <col min="5943" max="5943" width="8.578125" style="102" customWidth="1"/>
    <col min="5944" max="5944" width="11.15625" style="102" customWidth="1"/>
    <col min="5945" max="6144" width="8" style="102"/>
    <col min="6145" max="6145" width="0.41796875" style="102" customWidth="1"/>
    <col min="6146" max="6148" width="1.68359375" style="102" customWidth="1"/>
    <col min="6149" max="6149" width="51.41796875" style="102" customWidth="1"/>
    <col min="6150" max="6150" width="0.41796875" style="102" customWidth="1"/>
    <col min="6151" max="6151" width="14.578125" style="102" customWidth="1"/>
    <col min="6152" max="6152" width="8.578125" style="102" customWidth="1"/>
    <col min="6153" max="6160" width="9.41796875" style="102" customWidth="1"/>
    <col min="6161" max="6161" width="7.68359375" style="102" customWidth="1"/>
    <col min="6162" max="6163" width="8.578125" style="102" customWidth="1"/>
    <col min="6164" max="6169" width="10.26171875" style="102" customWidth="1"/>
    <col min="6170" max="6170" width="8.578125" style="102" customWidth="1"/>
    <col min="6171" max="6171" width="11.15625" style="102" customWidth="1"/>
    <col min="6172" max="6172" width="6.83984375" style="102" customWidth="1"/>
    <col min="6173" max="6173" width="14.578125" style="102" customWidth="1"/>
    <col min="6174" max="6174" width="6.83984375" style="102" customWidth="1"/>
    <col min="6175" max="6181" width="8.578125" style="102" customWidth="1"/>
    <col min="6182" max="6182" width="10.26171875" style="102" customWidth="1"/>
    <col min="6183" max="6183" width="6.83984375" style="102" customWidth="1"/>
    <col min="6184" max="6189" width="8.578125" style="102" customWidth="1"/>
    <col min="6190" max="6190" width="7.68359375" style="102" customWidth="1"/>
    <col min="6191" max="6191" width="10.26171875" style="102" customWidth="1"/>
    <col min="6192" max="6192" width="8.578125" style="102" customWidth="1"/>
    <col min="6193" max="6198" width="10.26171875" style="102" customWidth="1"/>
    <col min="6199" max="6199" width="8.578125" style="102" customWidth="1"/>
    <col min="6200" max="6200" width="11.15625" style="102" customWidth="1"/>
    <col min="6201" max="6400" width="8" style="102"/>
    <col min="6401" max="6401" width="0.41796875" style="102" customWidth="1"/>
    <col min="6402" max="6404" width="1.68359375" style="102" customWidth="1"/>
    <col min="6405" max="6405" width="51.41796875" style="102" customWidth="1"/>
    <col min="6406" max="6406" width="0.41796875" style="102" customWidth="1"/>
    <col min="6407" max="6407" width="14.578125" style="102" customWidth="1"/>
    <col min="6408" max="6408" width="8.578125" style="102" customWidth="1"/>
    <col min="6409" max="6416" width="9.41796875" style="102" customWidth="1"/>
    <col min="6417" max="6417" width="7.68359375" style="102" customWidth="1"/>
    <col min="6418" max="6419" width="8.578125" style="102" customWidth="1"/>
    <col min="6420" max="6425" width="10.26171875" style="102" customWidth="1"/>
    <col min="6426" max="6426" width="8.578125" style="102" customWidth="1"/>
    <col min="6427" max="6427" width="11.15625" style="102" customWidth="1"/>
    <col min="6428" max="6428" width="6.83984375" style="102" customWidth="1"/>
    <col min="6429" max="6429" width="14.578125" style="102" customWidth="1"/>
    <col min="6430" max="6430" width="6.83984375" style="102" customWidth="1"/>
    <col min="6431" max="6437" width="8.578125" style="102" customWidth="1"/>
    <col min="6438" max="6438" width="10.26171875" style="102" customWidth="1"/>
    <col min="6439" max="6439" width="6.83984375" style="102" customWidth="1"/>
    <col min="6440" max="6445" width="8.578125" style="102" customWidth="1"/>
    <col min="6446" max="6446" width="7.68359375" style="102" customWidth="1"/>
    <col min="6447" max="6447" width="10.26171875" style="102" customWidth="1"/>
    <col min="6448" max="6448" width="8.578125" style="102" customWidth="1"/>
    <col min="6449" max="6454" width="10.26171875" style="102" customWidth="1"/>
    <col min="6455" max="6455" width="8.578125" style="102" customWidth="1"/>
    <col min="6456" max="6456" width="11.15625" style="102" customWidth="1"/>
    <col min="6457" max="6656" width="8" style="102"/>
    <col min="6657" max="6657" width="0.41796875" style="102" customWidth="1"/>
    <col min="6658" max="6660" width="1.68359375" style="102" customWidth="1"/>
    <col min="6661" max="6661" width="51.41796875" style="102" customWidth="1"/>
    <col min="6662" max="6662" width="0.41796875" style="102" customWidth="1"/>
    <col min="6663" max="6663" width="14.578125" style="102" customWidth="1"/>
    <col min="6664" max="6664" width="8.578125" style="102" customWidth="1"/>
    <col min="6665" max="6672" width="9.41796875" style="102" customWidth="1"/>
    <col min="6673" max="6673" width="7.68359375" style="102" customWidth="1"/>
    <col min="6674" max="6675" width="8.578125" style="102" customWidth="1"/>
    <col min="6676" max="6681" width="10.26171875" style="102" customWidth="1"/>
    <col min="6682" max="6682" width="8.578125" style="102" customWidth="1"/>
    <col min="6683" max="6683" width="11.15625" style="102" customWidth="1"/>
    <col min="6684" max="6684" width="6.83984375" style="102" customWidth="1"/>
    <col min="6685" max="6685" width="14.578125" style="102" customWidth="1"/>
    <col min="6686" max="6686" width="6.83984375" style="102" customWidth="1"/>
    <col min="6687" max="6693" width="8.578125" style="102" customWidth="1"/>
    <col min="6694" max="6694" width="10.26171875" style="102" customWidth="1"/>
    <col min="6695" max="6695" width="6.83984375" style="102" customWidth="1"/>
    <col min="6696" max="6701" width="8.578125" style="102" customWidth="1"/>
    <col min="6702" max="6702" width="7.68359375" style="102" customWidth="1"/>
    <col min="6703" max="6703" width="10.26171875" style="102" customWidth="1"/>
    <col min="6704" max="6704" width="8.578125" style="102" customWidth="1"/>
    <col min="6705" max="6710" width="10.26171875" style="102" customWidth="1"/>
    <col min="6711" max="6711" width="8.578125" style="102" customWidth="1"/>
    <col min="6712" max="6712" width="11.15625" style="102" customWidth="1"/>
    <col min="6713" max="6912" width="8" style="102"/>
    <col min="6913" max="6913" width="0.41796875" style="102" customWidth="1"/>
    <col min="6914" max="6916" width="1.68359375" style="102" customWidth="1"/>
    <col min="6917" max="6917" width="51.41796875" style="102" customWidth="1"/>
    <col min="6918" max="6918" width="0.41796875" style="102" customWidth="1"/>
    <col min="6919" max="6919" width="14.578125" style="102" customWidth="1"/>
    <col min="6920" max="6920" width="8.578125" style="102" customWidth="1"/>
    <col min="6921" max="6928" width="9.41796875" style="102" customWidth="1"/>
    <col min="6929" max="6929" width="7.68359375" style="102" customWidth="1"/>
    <col min="6930" max="6931" width="8.578125" style="102" customWidth="1"/>
    <col min="6932" max="6937" width="10.26171875" style="102" customWidth="1"/>
    <col min="6938" max="6938" width="8.578125" style="102" customWidth="1"/>
    <col min="6939" max="6939" width="11.15625" style="102" customWidth="1"/>
    <col min="6940" max="6940" width="6.83984375" style="102" customWidth="1"/>
    <col min="6941" max="6941" width="14.578125" style="102" customWidth="1"/>
    <col min="6942" max="6942" width="6.83984375" style="102" customWidth="1"/>
    <col min="6943" max="6949" width="8.578125" style="102" customWidth="1"/>
    <col min="6950" max="6950" width="10.26171875" style="102" customWidth="1"/>
    <col min="6951" max="6951" width="6.83984375" style="102" customWidth="1"/>
    <col min="6952" max="6957" width="8.578125" style="102" customWidth="1"/>
    <col min="6958" max="6958" width="7.68359375" style="102" customWidth="1"/>
    <col min="6959" max="6959" width="10.26171875" style="102" customWidth="1"/>
    <col min="6960" max="6960" width="8.578125" style="102" customWidth="1"/>
    <col min="6961" max="6966" width="10.26171875" style="102" customWidth="1"/>
    <col min="6967" max="6967" width="8.578125" style="102" customWidth="1"/>
    <col min="6968" max="6968" width="11.15625" style="102" customWidth="1"/>
    <col min="6969" max="7168" width="8" style="102"/>
    <col min="7169" max="7169" width="0.41796875" style="102" customWidth="1"/>
    <col min="7170" max="7172" width="1.68359375" style="102" customWidth="1"/>
    <col min="7173" max="7173" width="51.41796875" style="102" customWidth="1"/>
    <col min="7174" max="7174" width="0.41796875" style="102" customWidth="1"/>
    <col min="7175" max="7175" width="14.578125" style="102" customWidth="1"/>
    <col min="7176" max="7176" width="8.578125" style="102" customWidth="1"/>
    <col min="7177" max="7184" width="9.41796875" style="102" customWidth="1"/>
    <col min="7185" max="7185" width="7.68359375" style="102" customWidth="1"/>
    <col min="7186" max="7187" width="8.578125" style="102" customWidth="1"/>
    <col min="7188" max="7193" width="10.26171875" style="102" customWidth="1"/>
    <col min="7194" max="7194" width="8.578125" style="102" customWidth="1"/>
    <col min="7195" max="7195" width="11.15625" style="102" customWidth="1"/>
    <col min="7196" max="7196" width="6.83984375" style="102" customWidth="1"/>
    <col min="7197" max="7197" width="14.578125" style="102" customWidth="1"/>
    <col min="7198" max="7198" width="6.83984375" style="102" customWidth="1"/>
    <col min="7199" max="7205" width="8.578125" style="102" customWidth="1"/>
    <col min="7206" max="7206" width="10.26171875" style="102" customWidth="1"/>
    <col min="7207" max="7207" width="6.83984375" style="102" customWidth="1"/>
    <col min="7208" max="7213" width="8.578125" style="102" customWidth="1"/>
    <col min="7214" max="7214" width="7.68359375" style="102" customWidth="1"/>
    <col min="7215" max="7215" width="10.26171875" style="102" customWidth="1"/>
    <col min="7216" max="7216" width="8.578125" style="102" customWidth="1"/>
    <col min="7217" max="7222" width="10.26171875" style="102" customWidth="1"/>
    <col min="7223" max="7223" width="8.578125" style="102" customWidth="1"/>
    <col min="7224" max="7224" width="11.15625" style="102" customWidth="1"/>
    <col min="7225" max="7424" width="8" style="102"/>
    <col min="7425" max="7425" width="0.41796875" style="102" customWidth="1"/>
    <col min="7426" max="7428" width="1.68359375" style="102" customWidth="1"/>
    <col min="7429" max="7429" width="51.41796875" style="102" customWidth="1"/>
    <col min="7430" max="7430" width="0.41796875" style="102" customWidth="1"/>
    <col min="7431" max="7431" width="14.578125" style="102" customWidth="1"/>
    <col min="7432" max="7432" width="8.578125" style="102" customWidth="1"/>
    <col min="7433" max="7440" width="9.41796875" style="102" customWidth="1"/>
    <col min="7441" max="7441" width="7.68359375" style="102" customWidth="1"/>
    <col min="7442" max="7443" width="8.578125" style="102" customWidth="1"/>
    <col min="7444" max="7449" width="10.26171875" style="102" customWidth="1"/>
    <col min="7450" max="7450" width="8.578125" style="102" customWidth="1"/>
    <col min="7451" max="7451" width="11.15625" style="102" customWidth="1"/>
    <col min="7452" max="7452" width="6.83984375" style="102" customWidth="1"/>
    <col min="7453" max="7453" width="14.578125" style="102" customWidth="1"/>
    <col min="7454" max="7454" width="6.83984375" style="102" customWidth="1"/>
    <col min="7455" max="7461" width="8.578125" style="102" customWidth="1"/>
    <col min="7462" max="7462" width="10.26171875" style="102" customWidth="1"/>
    <col min="7463" max="7463" width="6.83984375" style="102" customWidth="1"/>
    <col min="7464" max="7469" width="8.578125" style="102" customWidth="1"/>
    <col min="7470" max="7470" width="7.68359375" style="102" customWidth="1"/>
    <col min="7471" max="7471" width="10.26171875" style="102" customWidth="1"/>
    <col min="7472" max="7472" width="8.578125" style="102" customWidth="1"/>
    <col min="7473" max="7478" width="10.26171875" style="102" customWidth="1"/>
    <col min="7479" max="7479" width="8.578125" style="102" customWidth="1"/>
    <col min="7480" max="7480" width="11.15625" style="102" customWidth="1"/>
    <col min="7481" max="7680" width="8" style="102"/>
    <col min="7681" max="7681" width="0.41796875" style="102" customWidth="1"/>
    <col min="7682" max="7684" width="1.68359375" style="102" customWidth="1"/>
    <col min="7685" max="7685" width="51.41796875" style="102" customWidth="1"/>
    <col min="7686" max="7686" width="0.41796875" style="102" customWidth="1"/>
    <col min="7687" max="7687" width="14.578125" style="102" customWidth="1"/>
    <col min="7688" max="7688" width="8.578125" style="102" customWidth="1"/>
    <col min="7689" max="7696" width="9.41796875" style="102" customWidth="1"/>
    <col min="7697" max="7697" width="7.68359375" style="102" customWidth="1"/>
    <col min="7698" max="7699" width="8.578125" style="102" customWidth="1"/>
    <col min="7700" max="7705" width="10.26171875" style="102" customWidth="1"/>
    <col min="7706" max="7706" width="8.578125" style="102" customWidth="1"/>
    <col min="7707" max="7707" width="11.15625" style="102" customWidth="1"/>
    <col min="7708" max="7708" width="6.83984375" style="102" customWidth="1"/>
    <col min="7709" max="7709" width="14.578125" style="102" customWidth="1"/>
    <col min="7710" max="7710" width="6.83984375" style="102" customWidth="1"/>
    <col min="7711" max="7717" width="8.578125" style="102" customWidth="1"/>
    <col min="7718" max="7718" width="10.26171875" style="102" customWidth="1"/>
    <col min="7719" max="7719" width="6.83984375" style="102" customWidth="1"/>
    <col min="7720" max="7725" width="8.578125" style="102" customWidth="1"/>
    <col min="7726" max="7726" width="7.68359375" style="102" customWidth="1"/>
    <col min="7727" max="7727" width="10.26171875" style="102" customWidth="1"/>
    <col min="7728" max="7728" width="8.578125" style="102" customWidth="1"/>
    <col min="7729" max="7734" width="10.26171875" style="102" customWidth="1"/>
    <col min="7735" max="7735" width="8.578125" style="102" customWidth="1"/>
    <col min="7736" max="7736" width="11.15625" style="102" customWidth="1"/>
    <col min="7737" max="7936" width="8" style="102"/>
    <col min="7937" max="7937" width="0.41796875" style="102" customWidth="1"/>
    <col min="7938" max="7940" width="1.68359375" style="102" customWidth="1"/>
    <col min="7941" max="7941" width="51.41796875" style="102" customWidth="1"/>
    <col min="7942" max="7942" width="0.41796875" style="102" customWidth="1"/>
    <col min="7943" max="7943" width="14.578125" style="102" customWidth="1"/>
    <col min="7944" max="7944" width="8.578125" style="102" customWidth="1"/>
    <col min="7945" max="7952" width="9.41796875" style="102" customWidth="1"/>
    <col min="7953" max="7953" width="7.68359375" style="102" customWidth="1"/>
    <col min="7954" max="7955" width="8.578125" style="102" customWidth="1"/>
    <col min="7956" max="7961" width="10.26171875" style="102" customWidth="1"/>
    <col min="7962" max="7962" width="8.578125" style="102" customWidth="1"/>
    <col min="7963" max="7963" width="11.15625" style="102" customWidth="1"/>
    <col min="7964" max="7964" width="6.83984375" style="102" customWidth="1"/>
    <col min="7965" max="7965" width="14.578125" style="102" customWidth="1"/>
    <col min="7966" max="7966" width="6.83984375" style="102" customWidth="1"/>
    <col min="7967" max="7973" width="8.578125" style="102" customWidth="1"/>
    <col min="7974" max="7974" width="10.26171875" style="102" customWidth="1"/>
    <col min="7975" max="7975" width="6.83984375" style="102" customWidth="1"/>
    <col min="7976" max="7981" width="8.578125" style="102" customWidth="1"/>
    <col min="7982" max="7982" width="7.68359375" style="102" customWidth="1"/>
    <col min="7983" max="7983" width="10.26171875" style="102" customWidth="1"/>
    <col min="7984" max="7984" width="8.578125" style="102" customWidth="1"/>
    <col min="7985" max="7990" width="10.26171875" style="102" customWidth="1"/>
    <col min="7991" max="7991" width="8.578125" style="102" customWidth="1"/>
    <col min="7992" max="7992" width="11.15625" style="102" customWidth="1"/>
    <col min="7993" max="8192" width="8" style="102"/>
    <col min="8193" max="8193" width="0.41796875" style="102" customWidth="1"/>
    <col min="8194" max="8196" width="1.68359375" style="102" customWidth="1"/>
    <col min="8197" max="8197" width="51.41796875" style="102" customWidth="1"/>
    <col min="8198" max="8198" width="0.41796875" style="102" customWidth="1"/>
    <col min="8199" max="8199" width="14.578125" style="102" customWidth="1"/>
    <col min="8200" max="8200" width="8.578125" style="102" customWidth="1"/>
    <col min="8201" max="8208" width="9.41796875" style="102" customWidth="1"/>
    <col min="8209" max="8209" width="7.68359375" style="102" customWidth="1"/>
    <col min="8210" max="8211" width="8.578125" style="102" customWidth="1"/>
    <col min="8212" max="8217" width="10.26171875" style="102" customWidth="1"/>
    <col min="8218" max="8218" width="8.578125" style="102" customWidth="1"/>
    <col min="8219" max="8219" width="11.15625" style="102" customWidth="1"/>
    <col min="8220" max="8220" width="6.83984375" style="102" customWidth="1"/>
    <col min="8221" max="8221" width="14.578125" style="102" customWidth="1"/>
    <col min="8222" max="8222" width="6.83984375" style="102" customWidth="1"/>
    <col min="8223" max="8229" width="8.578125" style="102" customWidth="1"/>
    <col min="8230" max="8230" width="10.26171875" style="102" customWidth="1"/>
    <col min="8231" max="8231" width="6.83984375" style="102" customWidth="1"/>
    <col min="8232" max="8237" width="8.578125" style="102" customWidth="1"/>
    <col min="8238" max="8238" width="7.68359375" style="102" customWidth="1"/>
    <col min="8239" max="8239" width="10.26171875" style="102" customWidth="1"/>
    <col min="8240" max="8240" width="8.578125" style="102" customWidth="1"/>
    <col min="8241" max="8246" width="10.26171875" style="102" customWidth="1"/>
    <col min="8247" max="8247" width="8.578125" style="102" customWidth="1"/>
    <col min="8248" max="8248" width="11.15625" style="102" customWidth="1"/>
    <col min="8249" max="8448" width="8" style="102"/>
    <col min="8449" max="8449" width="0.41796875" style="102" customWidth="1"/>
    <col min="8450" max="8452" width="1.68359375" style="102" customWidth="1"/>
    <col min="8453" max="8453" width="51.41796875" style="102" customWidth="1"/>
    <col min="8454" max="8454" width="0.41796875" style="102" customWidth="1"/>
    <col min="8455" max="8455" width="14.578125" style="102" customWidth="1"/>
    <col min="8456" max="8456" width="8.578125" style="102" customWidth="1"/>
    <col min="8457" max="8464" width="9.41796875" style="102" customWidth="1"/>
    <col min="8465" max="8465" width="7.68359375" style="102" customWidth="1"/>
    <col min="8466" max="8467" width="8.578125" style="102" customWidth="1"/>
    <col min="8468" max="8473" width="10.26171875" style="102" customWidth="1"/>
    <col min="8474" max="8474" width="8.578125" style="102" customWidth="1"/>
    <col min="8475" max="8475" width="11.15625" style="102" customWidth="1"/>
    <col min="8476" max="8476" width="6.83984375" style="102" customWidth="1"/>
    <col min="8477" max="8477" width="14.578125" style="102" customWidth="1"/>
    <col min="8478" max="8478" width="6.83984375" style="102" customWidth="1"/>
    <col min="8479" max="8485" width="8.578125" style="102" customWidth="1"/>
    <col min="8486" max="8486" width="10.26171875" style="102" customWidth="1"/>
    <col min="8487" max="8487" width="6.83984375" style="102" customWidth="1"/>
    <col min="8488" max="8493" width="8.578125" style="102" customWidth="1"/>
    <col min="8494" max="8494" width="7.68359375" style="102" customWidth="1"/>
    <col min="8495" max="8495" width="10.26171875" style="102" customWidth="1"/>
    <col min="8496" max="8496" width="8.578125" style="102" customWidth="1"/>
    <col min="8497" max="8502" width="10.26171875" style="102" customWidth="1"/>
    <col min="8503" max="8503" width="8.578125" style="102" customWidth="1"/>
    <col min="8504" max="8504" width="11.15625" style="102" customWidth="1"/>
    <col min="8505" max="8704" width="8" style="102"/>
    <col min="8705" max="8705" width="0.41796875" style="102" customWidth="1"/>
    <col min="8706" max="8708" width="1.68359375" style="102" customWidth="1"/>
    <col min="8709" max="8709" width="51.41796875" style="102" customWidth="1"/>
    <col min="8710" max="8710" width="0.41796875" style="102" customWidth="1"/>
    <col min="8711" max="8711" width="14.578125" style="102" customWidth="1"/>
    <col min="8712" max="8712" width="8.578125" style="102" customWidth="1"/>
    <col min="8713" max="8720" width="9.41796875" style="102" customWidth="1"/>
    <col min="8721" max="8721" width="7.68359375" style="102" customWidth="1"/>
    <col min="8722" max="8723" width="8.578125" style="102" customWidth="1"/>
    <col min="8724" max="8729" width="10.26171875" style="102" customWidth="1"/>
    <col min="8730" max="8730" width="8.578125" style="102" customWidth="1"/>
    <col min="8731" max="8731" width="11.15625" style="102" customWidth="1"/>
    <col min="8732" max="8732" width="6.83984375" style="102" customWidth="1"/>
    <col min="8733" max="8733" width="14.578125" style="102" customWidth="1"/>
    <col min="8734" max="8734" width="6.83984375" style="102" customWidth="1"/>
    <col min="8735" max="8741" width="8.578125" style="102" customWidth="1"/>
    <col min="8742" max="8742" width="10.26171875" style="102" customWidth="1"/>
    <col min="8743" max="8743" width="6.83984375" style="102" customWidth="1"/>
    <col min="8744" max="8749" width="8.578125" style="102" customWidth="1"/>
    <col min="8750" max="8750" width="7.68359375" style="102" customWidth="1"/>
    <col min="8751" max="8751" width="10.26171875" style="102" customWidth="1"/>
    <col min="8752" max="8752" width="8.578125" style="102" customWidth="1"/>
    <col min="8753" max="8758" width="10.26171875" style="102" customWidth="1"/>
    <col min="8759" max="8759" width="8.578125" style="102" customWidth="1"/>
    <col min="8760" max="8760" width="11.15625" style="102" customWidth="1"/>
    <col min="8761" max="8960" width="8" style="102"/>
    <col min="8961" max="8961" width="0.41796875" style="102" customWidth="1"/>
    <col min="8962" max="8964" width="1.68359375" style="102" customWidth="1"/>
    <col min="8965" max="8965" width="51.41796875" style="102" customWidth="1"/>
    <col min="8966" max="8966" width="0.41796875" style="102" customWidth="1"/>
    <col min="8967" max="8967" width="14.578125" style="102" customWidth="1"/>
    <col min="8968" max="8968" width="8.578125" style="102" customWidth="1"/>
    <col min="8969" max="8976" width="9.41796875" style="102" customWidth="1"/>
    <col min="8977" max="8977" width="7.68359375" style="102" customWidth="1"/>
    <col min="8978" max="8979" width="8.578125" style="102" customWidth="1"/>
    <col min="8980" max="8985" width="10.26171875" style="102" customWidth="1"/>
    <col min="8986" max="8986" width="8.578125" style="102" customWidth="1"/>
    <col min="8987" max="8987" width="11.15625" style="102" customWidth="1"/>
    <col min="8988" max="8988" width="6.83984375" style="102" customWidth="1"/>
    <col min="8989" max="8989" width="14.578125" style="102" customWidth="1"/>
    <col min="8990" max="8990" width="6.83984375" style="102" customWidth="1"/>
    <col min="8991" max="8997" width="8.578125" style="102" customWidth="1"/>
    <col min="8998" max="8998" width="10.26171875" style="102" customWidth="1"/>
    <col min="8999" max="8999" width="6.83984375" style="102" customWidth="1"/>
    <col min="9000" max="9005" width="8.578125" style="102" customWidth="1"/>
    <col min="9006" max="9006" width="7.68359375" style="102" customWidth="1"/>
    <col min="9007" max="9007" width="10.26171875" style="102" customWidth="1"/>
    <col min="9008" max="9008" width="8.578125" style="102" customWidth="1"/>
    <col min="9009" max="9014" width="10.26171875" style="102" customWidth="1"/>
    <col min="9015" max="9015" width="8.578125" style="102" customWidth="1"/>
    <col min="9016" max="9016" width="11.15625" style="102" customWidth="1"/>
    <col min="9017" max="9216" width="8" style="102"/>
    <col min="9217" max="9217" width="0.41796875" style="102" customWidth="1"/>
    <col min="9218" max="9220" width="1.68359375" style="102" customWidth="1"/>
    <col min="9221" max="9221" width="51.41796875" style="102" customWidth="1"/>
    <col min="9222" max="9222" width="0.41796875" style="102" customWidth="1"/>
    <col min="9223" max="9223" width="14.578125" style="102" customWidth="1"/>
    <col min="9224" max="9224" width="8.578125" style="102" customWidth="1"/>
    <col min="9225" max="9232" width="9.41796875" style="102" customWidth="1"/>
    <col min="9233" max="9233" width="7.68359375" style="102" customWidth="1"/>
    <col min="9234" max="9235" width="8.578125" style="102" customWidth="1"/>
    <col min="9236" max="9241" width="10.26171875" style="102" customWidth="1"/>
    <col min="9242" max="9242" width="8.578125" style="102" customWidth="1"/>
    <col min="9243" max="9243" width="11.15625" style="102" customWidth="1"/>
    <col min="9244" max="9244" width="6.83984375" style="102" customWidth="1"/>
    <col min="9245" max="9245" width="14.578125" style="102" customWidth="1"/>
    <col min="9246" max="9246" width="6.83984375" style="102" customWidth="1"/>
    <col min="9247" max="9253" width="8.578125" style="102" customWidth="1"/>
    <col min="9254" max="9254" width="10.26171875" style="102" customWidth="1"/>
    <col min="9255" max="9255" width="6.83984375" style="102" customWidth="1"/>
    <col min="9256" max="9261" width="8.578125" style="102" customWidth="1"/>
    <col min="9262" max="9262" width="7.68359375" style="102" customWidth="1"/>
    <col min="9263" max="9263" width="10.26171875" style="102" customWidth="1"/>
    <col min="9264" max="9264" width="8.578125" style="102" customWidth="1"/>
    <col min="9265" max="9270" width="10.26171875" style="102" customWidth="1"/>
    <col min="9271" max="9271" width="8.578125" style="102" customWidth="1"/>
    <col min="9272" max="9272" width="11.15625" style="102" customWidth="1"/>
    <col min="9273" max="9472" width="8" style="102"/>
    <col min="9473" max="9473" width="0.41796875" style="102" customWidth="1"/>
    <col min="9474" max="9476" width="1.68359375" style="102" customWidth="1"/>
    <col min="9477" max="9477" width="51.41796875" style="102" customWidth="1"/>
    <col min="9478" max="9478" width="0.41796875" style="102" customWidth="1"/>
    <col min="9479" max="9479" width="14.578125" style="102" customWidth="1"/>
    <col min="9480" max="9480" width="8.578125" style="102" customWidth="1"/>
    <col min="9481" max="9488" width="9.41796875" style="102" customWidth="1"/>
    <col min="9489" max="9489" width="7.68359375" style="102" customWidth="1"/>
    <col min="9490" max="9491" width="8.578125" style="102" customWidth="1"/>
    <col min="9492" max="9497" width="10.26171875" style="102" customWidth="1"/>
    <col min="9498" max="9498" width="8.578125" style="102" customWidth="1"/>
    <col min="9499" max="9499" width="11.15625" style="102" customWidth="1"/>
    <col min="9500" max="9500" width="6.83984375" style="102" customWidth="1"/>
    <col min="9501" max="9501" width="14.578125" style="102" customWidth="1"/>
    <col min="9502" max="9502" width="6.83984375" style="102" customWidth="1"/>
    <col min="9503" max="9509" width="8.578125" style="102" customWidth="1"/>
    <col min="9510" max="9510" width="10.26171875" style="102" customWidth="1"/>
    <col min="9511" max="9511" width="6.83984375" style="102" customWidth="1"/>
    <col min="9512" max="9517" width="8.578125" style="102" customWidth="1"/>
    <col min="9518" max="9518" width="7.68359375" style="102" customWidth="1"/>
    <col min="9519" max="9519" width="10.26171875" style="102" customWidth="1"/>
    <col min="9520" max="9520" width="8.578125" style="102" customWidth="1"/>
    <col min="9521" max="9526" width="10.26171875" style="102" customWidth="1"/>
    <col min="9527" max="9527" width="8.578125" style="102" customWidth="1"/>
    <col min="9528" max="9528" width="11.15625" style="102" customWidth="1"/>
    <col min="9529" max="9728" width="8" style="102"/>
    <col min="9729" max="9729" width="0.41796875" style="102" customWidth="1"/>
    <col min="9730" max="9732" width="1.68359375" style="102" customWidth="1"/>
    <col min="9733" max="9733" width="51.41796875" style="102" customWidth="1"/>
    <col min="9734" max="9734" width="0.41796875" style="102" customWidth="1"/>
    <col min="9735" max="9735" width="14.578125" style="102" customWidth="1"/>
    <col min="9736" max="9736" width="8.578125" style="102" customWidth="1"/>
    <col min="9737" max="9744" width="9.41796875" style="102" customWidth="1"/>
    <col min="9745" max="9745" width="7.68359375" style="102" customWidth="1"/>
    <col min="9746" max="9747" width="8.578125" style="102" customWidth="1"/>
    <col min="9748" max="9753" width="10.26171875" style="102" customWidth="1"/>
    <col min="9754" max="9754" width="8.578125" style="102" customWidth="1"/>
    <col min="9755" max="9755" width="11.15625" style="102" customWidth="1"/>
    <col min="9756" max="9756" width="6.83984375" style="102" customWidth="1"/>
    <col min="9757" max="9757" width="14.578125" style="102" customWidth="1"/>
    <col min="9758" max="9758" width="6.83984375" style="102" customWidth="1"/>
    <col min="9759" max="9765" width="8.578125" style="102" customWidth="1"/>
    <col min="9766" max="9766" width="10.26171875" style="102" customWidth="1"/>
    <col min="9767" max="9767" width="6.83984375" style="102" customWidth="1"/>
    <col min="9768" max="9773" width="8.578125" style="102" customWidth="1"/>
    <col min="9774" max="9774" width="7.68359375" style="102" customWidth="1"/>
    <col min="9775" max="9775" width="10.26171875" style="102" customWidth="1"/>
    <col min="9776" max="9776" width="8.578125" style="102" customWidth="1"/>
    <col min="9777" max="9782" width="10.26171875" style="102" customWidth="1"/>
    <col min="9783" max="9783" width="8.578125" style="102" customWidth="1"/>
    <col min="9784" max="9784" width="11.15625" style="102" customWidth="1"/>
    <col min="9785" max="9984" width="8" style="102"/>
    <col min="9985" max="9985" width="0.41796875" style="102" customWidth="1"/>
    <col min="9986" max="9988" width="1.68359375" style="102" customWidth="1"/>
    <col min="9989" max="9989" width="51.41796875" style="102" customWidth="1"/>
    <col min="9990" max="9990" width="0.41796875" style="102" customWidth="1"/>
    <col min="9991" max="9991" width="14.578125" style="102" customWidth="1"/>
    <col min="9992" max="9992" width="8.578125" style="102" customWidth="1"/>
    <col min="9993" max="10000" width="9.41796875" style="102" customWidth="1"/>
    <col min="10001" max="10001" width="7.68359375" style="102" customWidth="1"/>
    <col min="10002" max="10003" width="8.578125" style="102" customWidth="1"/>
    <col min="10004" max="10009" width="10.26171875" style="102" customWidth="1"/>
    <col min="10010" max="10010" width="8.578125" style="102" customWidth="1"/>
    <col min="10011" max="10011" width="11.15625" style="102" customWidth="1"/>
    <col min="10012" max="10012" width="6.83984375" style="102" customWidth="1"/>
    <col min="10013" max="10013" width="14.578125" style="102" customWidth="1"/>
    <col min="10014" max="10014" width="6.83984375" style="102" customWidth="1"/>
    <col min="10015" max="10021" width="8.578125" style="102" customWidth="1"/>
    <col min="10022" max="10022" width="10.26171875" style="102" customWidth="1"/>
    <col min="10023" max="10023" width="6.83984375" style="102" customWidth="1"/>
    <col min="10024" max="10029" width="8.578125" style="102" customWidth="1"/>
    <col min="10030" max="10030" width="7.68359375" style="102" customWidth="1"/>
    <col min="10031" max="10031" width="10.26171875" style="102" customWidth="1"/>
    <col min="10032" max="10032" width="8.578125" style="102" customWidth="1"/>
    <col min="10033" max="10038" width="10.26171875" style="102" customWidth="1"/>
    <col min="10039" max="10039" width="8.578125" style="102" customWidth="1"/>
    <col min="10040" max="10040" width="11.15625" style="102" customWidth="1"/>
    <col min="10041" max="10240" width="8" style="102"/>
    <col min="10241" max="10241" width="0.41796875" style="102" customWidth="1"/>
    <col min="10242" max="10244" width="1.68359375" style="102" customWidth="1"/>
    <col min="10245" max="10245" width="51.41796875" style="102" customWidth="1"/>
    <col min="10246" max="10246" width="0.41796875" style="102" customWidth="1"/>
    <col min="10247" max="10247" width="14.578125" style="102" customWidth="1"/>
    <col min="10248" max="10248" width="8.578125" style="102" customWidth="1"/>
    <col min="10249" max="10256" width="9.41796875" style="102" customWidth="1"/>
    <col min="10257" max="10257" width="7.68359375" style="102" customWidth="1"/>
    <col min="10258" max="10259" width="8.578125" style="102" customWidth="1"/>
    <col min="10260" max="10265" width="10.26171875" style="102" customWidth="1"/>
    <col min="10266" max="10266" width="8.578125" style="102" customWidth="1"/>
    <col min="10267" max="10267" width="11.15625" style="102" customWidth="1"/>
    <col min="10268" max="10268" width="6.83984375" style="102" customWidth="1"/>
    <col min="10269" max="10269" width="14.578125" style="102" customWidth="1"/>
    <col min="10270" max="10270" width="6.83984375" style="102" customWidth="1"/>
    <col min="10271" max="10277" width="8.578125" style="102" customWidth="1"/>
    <col min="10278" max="10278" width="10.26171875" style="102" customWidth="1"/>
    <col min="10279" max="10279" width="6.83984375" style="102" customWidth="1"/>
    <col min="10280" max="10285" width="8.578125" style="102" customWidth="1"/>
    <col min="10286" max="10286" width="7.68359375" style="102" customWidth="1"/>
    <col min="10287" max="10287" width="10.26171875" style="102" customWidth="1"/>
    <col min="10288" max="10288" width="8.578125" style="102" customWidth="1"/>
    <col min="10289" max="10294" width="10.26171875" style="102" customWidth="1"/>
    <col min="10295" max="10295" width="8.578125" style="102" customWidth="1"/>
    <col min="10296" max="10296" width="11.15625" style="102" customWidth="1"/>
    <col min="10297" max="10496" width="8" style="102"/>
    <col min="10497" max="10497" width="0.41796875" style="102" customWidth="1"/>
    <col min="10498" max="10500" width="1.68359375" style="102" customWidth="1"/>
    <col min="10501" max="10501" width="51.41796875" style="102" customWidth="1"/>
    <col min="10502" max="10502" width="0.41796875" style="102" customWidth="1"/>
    <col min="10503" max="10503" width="14.578125" style="102" customWidth="1"/>
    <col min="10504" max="10504" width="8.578125" style="102" customWidth="1"/>
    <col min="10505" max="10512" width="9.41796875" style="102" customWidth="1"/>
    <col min="10513" max="10513" width="7.68359375" style="102" customWidth="1"/>
    <col min="10514" max="10515" width="8.578125" style="102" customWidth="1"/>
    <col min="10516" max="10521" width="10.26171875" style="102" customWidth="1"/>
    <col min="10522" max="10522" width="8.578125" style="102" customWidth="1"/>
    <col min="10523" max="10523" width="11.15625" style="102" customWidth="1"/>
    <col min="10524" max="10524" width="6.83984375" style="102" customWidth="1"/>
    <col min="10525" max="10525" width="14.578125" style="102" customWidth="1"/>
    <col min="10526" max="10526" width="6.83984375" style="102" customWidth="1"/>
    <col min="10527" max="10533" width="8.578125" style="102" customWidth="1"/>
    <col min="10534" max="10534" width="10.26171875" style="102" customWidth="1"/>
    <col min="10535" max="10535" width="6.83984375" style="102" customWidth="1"/>
    <col min="10536" max="10541" width="8.578125" style="102" customWidth="1"/>
    <col min="10542" max="10542" width="7.68359375" style="102" customWidth="1"/>
    <col min="10543" max="10543" width="10.26171875" style="102" customWidth="1"/>
    <col min="10544" max="10544" width="8.578125" style="102" customWidth="1"/>
    <col min="10545" max="10550" width="10.26171875" style="102" customWidth="1"/>
    <col min="10551" max="10551" width="8.578125" style="102" customWidth="1"/>
    <col min="10552" max="10552" width="11.15625" style="102" customWidth="1"/>
    <col min="10553" max="10752" width="8" style="102"/>
    <col min="10753" max="10753" width="0.41796875" style="102" customWidth="1"/>
    <col min="10754" max="10756" width="1.68359375" style="102" customWidth="1"/>
    <col min="10757" max="10757" width="51.41796875" style="102" customWidth="1"/>
    <col min="10758" max="10758" width="0.41796875" style="102" customWidth="1"/>
    <col min="10759" max="10759" width="14.578125" style="102" customWidth="1"/>
    <col min="10760" max="10760" width="8.578125" style="102" customWidth="1"/>
    <col min="10761" max="10768" width="9.41796875" style="102" customWidth="1"/>
    <col min="10769" max="10769" width="7.68359375" style="102" customWidth="1"/>
    <col min="10770" max="10771" width="8.578125" style="102" customWidth="1"/>
    <col min="10772" max="10777" width="10.26171875" style="102" customWidth="1"/>
    <col min="10778" max="10778" width="8.578125" style="102" customWidth="1"/>
    <col min="10779" max="10779" width="11.15625" style="102" customWidth="1"/>
    <col min="10780" max="10780" width="6.83984375" style="102" customWidth="1"/>
    <col min="10781" max="10781" width="14.578125" style="102" customWidth="1"/>
    <col min="10782" max="10782" width="6.83984375" style="102" customWidth="1"/>
    <col min="10783" max="10789" width="8.578125" style="102" customWidth="1"/>
    <col min="10790" max="10790" width="10.26171875" style="102" customWidth="1"/>
    <col min="10791" max="10791" width="6.83984375" style="102" customWidth="1"/>
    <col min="10792" max="10797" width="8.578125" style="102" customWidth="1"/>
    <col min="10798" max="10798" width="7.68359375" style="102" customWidth="1"/>
    <col min="10799" max="10799" width="10.26171875" style="102" customWidth="1"/>
    <col min="10800" max="10800" width="8.578125" style="102" customWidth="1"/>
    <col min="10801" max="10806" width="10.26171875" style="102" customWidth="1"/>
    <col min="10807" max="10807" width="8.578125" style="102" customWidth="1"/>
    <col min="10808" max="10808" width="11.15625" style="102" customWidth="1"/>
    <col min="10809" max="11008" width="8" style="102"/>
    <col min="11009" max="11009" width="0.41796875" style="102" customWidth="1"/>
    <col min="11010" max="11012" width="1.68359375" style="102" customWidth="1"/>
    <col min="11013" max="11013" width="51.41796875" style="102" customWidth="1"/>
    <col min="11014" max="11014" width="0.41796875" style="102" customWidth="1"/>
    <col min="11015" max="11015" width="14.578125" style="102" customWidth="1"/>
    <col min="11016" max="11016" width="8.578125" style="102" customWidth="1"/>
    <col min="11017" max="11024" width="9.41796875" style="102" customWidth="1"/>
    <col min="11025" max="11025" width="7.68359375" style="102" customWidth="1"/>
    <col min="11026" max="11027" width="8.578125" style="102" customWidth="1"/>
    <col min="11028" max="11033" width="10.26171875" style="102" customWidth="1"/>
    <col min="11034" max="11034" width="8.578125" style="102" customWidth="1"/>
    <col min="11035" max="11035" width="11.15625" style="102" customWidth="1"/>
    <col min="11036" max="11036" width="6.83984375" style="102" customWidth="1"/>
    <col min="11037" max="11037" width="14.578125" style="102" customWidth="1"/>
    <col min="11038" max="11038" width="6.83984375" style="102" customWidth="1"/>
    <col min="11039" max="11045" width="8.578125" style="102" customWidth="1"/>
    <col min="11046" max="11046" width="10.26171875" style="102" customWidth="1"/>
    <col min="11047" max="11047" width="6.83984375" style="102" customWidth="1"/>
    <col min="11048" max="11053" width="8.578125" style="102" customWidth="1"/>
    <col min="11054" max="11054" width="7.68359375" style="102" customWidth="1"/>
    <col min="11055" max="11055" width="10.26171875" style="102" customWidth="1"/>
    <col min="11056" max="11056" width="8.578125" style="102" customWidth="1"/>
    <col min="11057" max="11062" width="10.26171875" style="102" customWidth="1"/>
    <col min="11063" max="11063" width="8.578125" style="102" customWidth="1"/>
    <col min="11064" max="11064" width="11.15625" style="102" customWidth="1"/>
    <col min="11065" max="11264" width="8" style="102"/>
    <col min="11265" max="11265" width="0.41796875" style="102" customWidth="1"/>
    <col min="11266" max="11268" width="1.68359375" style="102" customWidth="1"/>
    <col min="11269" max="11269" width="51.41796875" style="102" customWidth="1"/>
    <col min="11270" max="11270" width="0.41796875" style="102" customWidth="1"/>
    <col min="11271" max="11271" width="14.578125" style="102" customWidth="1"/>
    <col min="11272" max="11272" width="8.578125" style="102" customWidth="1"/>
    <col min="11273" max="11280" width="9.41796875" style="102" customWidth="1"/>
    <col min="11281" max="11281" width="7.68359375" style="102" customWidth="1"/>
    <col min="11282" max="11283" width="8.578125" style="102" customWidth="1"/>
    <col min="11284" max="11289" width="10.26171875" style="102" customWidth="1"/>
    <col min="11290" max="11290" width="8.578125" style="102" customWidth="1"/>
    <col min="11291" max="11291" width="11.15625" style="102" customWidth="1"/>
    <col min="11292" max="11292" width="6.83984375" style="102" customWidth="1"/>
    <col min="11293" max="11293" width="14.578125" style="102" customWidth="1"/>
    <col min="11294" max="11294" width="6.83984375" style="102" customWidth="1"/>
    <col min="11295" max="11301" width="8.578125" style="102" customWidth="1"/>
    <col min="11302" max="11302" width="10.26171875" style="102" customWidth="1"/>
    <col min="11303" max="11303" width="6.83984375" style="102" customWidth="1"/>
    <col min="11304" max="11309" width="8.578125" style="102" customWidth="1"/>
    <col min="11310" max="11310" width="7.68359375" style="102" customWidth="1"/>
    <col min="11311" max="11311" width="10.26171875" style="102" customWidth="1"/>
    <col min="11312" max="11312" width="8.578125" style="102" customWidth="1"/>
    <col min="11313" max="11318" width="10.26171875" style="102" customWidth="1"/>
    <col min="11319" max="11319" width="8.578125" style="102" customWidth="1"/>
    <col min="11320" max="11320" width="11.15625" style="102" customWidth="1"/>
    <col min="11321" max="11520" width="8" style="102"/>
    <col min="11521" max="11521" width="0.41796875" style="102" customWidth="1"/>
    <col min="11522" max="11524" width="1.68359375" style="102" customWidth="1"/>
    <col min="11525" max="11525" width="51.41796875" style="102" customWidth="1"/>
    <col min="11526" max="11526" width="0.41796875" style="102" customWidth="1"/>
    <col min="11527" max="11527" width="14.578125" style="102" customWidth="1"/>
    <col min="11528" max="11528" width="8.578125" style="102" customWidth="1"/>
    <col min="11529" max="11536" width="9.41796875" style="102" customWidth="1"/>
    <col min="11537" max="11537" width="7.68359375" style="102" customWidth="1"/>
    <col min="11538" max="11539" width="8.578125" style="102" customWidth="1"/>
    <col min="11540" max="11545" width="10.26171875" style="102" customWidth="1"/>
    <col min="11546" max="11546" width="8.578125" style="102" customWidth="1"/>
    <col min="11547" max="11547" width="11.15625" style="102" customWidth="1"/>
    <col min="11548" max="11548" width="6.83984375" style="102" customWidth="1"/>
    <col min="11549" max="11549" width="14.578125" style="102" customWidth="1"/>
    <col min="11550" max="11550" width="6.83984375" style="102" customWidth="1"/>
    <col min="11551" max="11557" width="8.578125" style="102" customWidth="1"/>
    <col min="11558" max="11558" width="10.26171875" style="102" customWidth="1"/>
    <col min="11559" max="11559" width="6.83984375" style="102" customWidth="1"/>
    <col min="11560" max="11565" width="8.578125" style="102" customWidth="1"/>
    <col min="11566" max="11566" width="7.68359375" style="102" customWidth="1"/>
    <col min="11567" max="11567" width="10.26171875" style="102" customWidth="1"/>
    <col min="11568" max="11568" width="8.578125" style="102" customWidth="1"/>
    <col min="11569" max="11574" width="10.26171875" style="102" customWidth="1"/>
    <col min="11575" max="11575" width="8.578125" style="102" customWidth="1"/>
    <col min="11576" max="11576" width="11.15625" style="102" customWidth="1"/>
    <col min="11577" max="11776" width="8" style="102"/>
    <col min="11777" max="11777" width="0.41796875" style="102" customWidth="1"/>
    <col min="11778" max="11780" width="1.68359375" style="102" customWidth="1"/>
    <col min="11781" max="11781" width="51.41796875" style="102" customWidth="1"/>
    <col min="11782" max="11782" width="0.41796875" style="102" customWidth="1"/>
    <col min="11783" max="11783" width="14.578125" style="102" customWidth="1"/>
    <col min="11784" max="11784" width="8.578125" style="102" customWidth="1"/>
    <col min="11785" max="11792" width="9.41796875" style="102" customWidth="1"/>
    <col min="11793" max="11793" width="7.68359375" style="102" customWidth="1"/>
    <col min="11794" max="11795" width="8.578125" style="102" customWidth="1"/>
    <col min="11796" max="11801" width="10.26171875" style="102" customWidth="1"/>
    <col min="11802" max="11802" width="8.578125" style="102" customWidth="1"/>
    <col min="11803" max="11803" width="11.15625" style="102" customWidth="1"/>
    <col min="11804" max="11804" width="6.83984375" style="102" customWidth="1"/>
    <col min="11805" max="11805" width="14.578125" style="102" customWidth="1"/>
    <col min="11806" max="11806" width="6.83984375" style="102" customWidth="1"/>
    <col min="11807" max="11813" width="8.578125" style="102" customWidth="1"/>
    <col min="11814" max="11814" width="10.26171875" style="102" customWidth="1"/>
    <col min="11815" max="11815" width="6.83984375" style="102" customWidth="1"/>
    <col min="11816" max="11821" width="8.578125" style="102" customWidth="1"/>
    <col min="11822" max="11822" width="7.68359375" style="102" customWidth="1"/>
    <col min="11823" max="11823" width="10.26171875" style="102" customWidth="1"/>
    <col min="11824" max="11824" width="8.578125" style="102" customWidth="1"/>
    <col min="11825" max="11830" width="10.26171875" style="102" customWidth="1"/>
    <col min="11831" max="11831" width="8.578125" style="102" customWidth="1"/>
    <col min="11832" max="11832" width="11.15625" style="102" customWidth="1"/>
    <col min="11833" max="12032" width="8" style="102"/>
    <col min="12033" max="12033" width="0.41796875" style="102" customWidth="1"/>
    <col min="12034" max="12036" width="1.68359375" style="102" customWidth="1"/>
    <col min="12037" max="12037" width="51.41796875" style="102" customWidth="1"/>
    <col min="12038" max="12038" width="0.41796875" style="102" customWidth="1"/>
    <col min="12039" max="12039" width="14.578125" style="102" customWidth="1"/>
    <col min="12040" max="12040" width="8.578125" style="102" customWidth="1"/>
    <col min="12041" max="12048" width="9.41796875" style="102" customWidth="1"/>
    <col min="12049" max="12049" width="7.68359375" style="102" customWidth="1"/>
    <col min="12050" max="12051" width="8.578125" style="102" customWidth="1"/>
    <col min="12052" max="12057" width="10.26171875" style="102" customWidth="1"/>
    <col min="12058" max="12058" width="8.578125" style="102" customWidth="1"/>
    <col min="12059" max="12059" width="11.15625" style="102" customWidth="1"/>
    <col min="12060" max="12060" width="6.83984375" style="102" customWidth="1"/>
    <col min="12061" max="12061" width="14.578125" style="102" customWidth="1"/>
    <col min="12062" max="12062" width="6.83984375" style="102" customWidth="1"/>
    <col min="12063" max="12069" width="8.578125" style="102" customWidth="1"/>
    <col min="12070" max="12070" width="10.26171875" style="102" customWidth="1"/>
    <col min="12071" max="12071" width="6.83984375" style="102" customWidth="1"/>
    <col min="12072" max="12077" width="8.578125" style="102" customWidth="1"/>
    <col min="12078" max="12078" width="7.68359375" style="102" customWidth="1"/>
    <col min="12079" max="12079" width="10.26171875" style="102" customWidth="1"/>
    <col min="12080" max="12080" width="8.578125" style="102" customWidth="1"/>
    <col min="12081" max="12086" width="10.26171875" style="102" customWidth="1"/>
    <col min="12087" max="12087" width="8.578125" style="102" customWidth="1"/>
    <col min="12088" max="12088" width="11.15625" style="102" customWidth="1"/>
    <col min="12089" max="12288" width="8" style="102"/>
    <col min="12289" max="12289" width="0.41796875" style="102" customWidth="1"/>
    <col min="12290" max="12292" width="1.68359375" style="102" customWidth="1"/>
    <col min="12293" max="12293" width="51.41796875" style="102" customWidth="1"/>
    <col min="12294" max="12294" width="0.41796875" style="102" customWidth="1"/>
    <col min="12295" max="12295" width="14.578125" style="102" customWidth="1"/>
    <col min="12296" max="12296" width="8.578125" style="102" customWidth="1"/>
    <col min="12297" max="12304" width="9.41796875" style="102" customWidth="1"/>
    <col min="12305" max="12305" width="7.68359375" style="102" customWidth="1"/>
    <col min="12306" max="12307" width="8.578125" style="102" customWidth="1"/>
    <col min="12308" max="12313" width="10.26171875" style="102" customWidth="1"/>
    <col min="12314" max="12314" width="8.578125" style="102" customWidth="1"/>
    <col min="12315" max="12315" width="11.15625" style="102" customWidth="1"/>
    <col min="12316" max="12316" width="6.83984375" style="102" customWidth="1"/>
    <col min="12317" max="12317" width="14.578125" style="102" customWidth="1"/>
    <col min="12318" max="12318" width="6.83984375" style="102" customWidth="1"/>
    <col min="12319" max="12325" width="8.578125" style="102" customWidth="1"/>
    <col min="12326" max="12326" width="10.26171875" style="102" customWidth="1"/>
    <col min="12327" max="12327" width="6.83984375" style="102" customWidth="1"/>
    <col min="12328" max="12333" width="8.578125" style="102" customWidth="1"/>
    <col min="12334" max="12334" width="7.68359375" style="102" customWidth="1"/>
    <col min="12335" max="12335" width="10.26171875" style="102" customWidth="1"/>
    <col min="12336" max="12336" width="8.578125" style="102" customWidth="1"/>
    <col min="12337" max="12342" width="10.26171875" style="102" customWidth="1"/>
    <col min="12343" max="12343" width="8.578125" style="102" customWidth="1"/>
    <col min="12344" max="12344" width="11.15625" style="102" customWidth="1"/>
    <col min="12345" max="12544" width="8" style="102"/>
    <col min="12545" max="12545" width="0.41796875" style="102" customWidth="1"/>
    <col min="12546" max="12548" width="1.68359375" style="102" customWidth="1"/>
    <col min="12549" max="12549" width="51.41796875" style="102" customWidth="1"/>
    <col min="12550" max="12550" width="0.41796875" style="102" customWidth="1"/>
    <col min="12551" max="12551" width="14.578125" style="102" customWidth="1"/>
    <col min="12552" max="12552" width="8.578125" style="102" customWidth="1"/>
    <col min="12553" max="12560" width="9.41796875" style="102" customWidth="1"/>
    <col min="12561" max="12561" width="7.68359375" style="102" customWidth="1"/>
    <col min="12562" max="12563" width="8.578125" style="102" customWidth="1"/>
    <col min="12564" max="12569" width="10.26171875" style="102" customWidth="1"/>
    <col min="12570" max="12570" width="8.578125" style="102" customWidth="1"/>
    <col min="12571" max="12571" width="11.15625" style="102" customWidth="1"/>
    <col min="12572" max="12572" width="6.83984375" style="102" customWidth="1"/>
    <col min="12573" max="12573" width="14.578125" style="102" customWidth="1"/>
    <col min="12574" max="12574" width="6.83984375" style="102" customWidth="1"/>
    <col min="12575" max="12581" width="8.578125" style="102" customWidth="1"/>
    <col min="12582" max="12582" width="10.26171875" style="102" customWidth="1"/>
    <col min="12583" max="12583" width="6.83984375" style="102" customWidth="1"/>
    <col min="12584" max="12589" width="8.578125" style="102" customWidth="1"/>
    <col min="12590" max="12590" width="7.68359375" style="102" customWidth="1"/>
    <col min="12591" max="12591" width="10.26171875" style="102" customWidth="1"/>
    <col min="12592" max="12592" width="8.578125" style="102" customWidth="1"/>
    <col min="12593" max="12598" width="10.26171875" style="102" customWidth="1"/>
    <col min="12599" max="12599" width="8.578125" style="102" customWidth="1"/>
    <col min="12600" max="12600" width="11.15625" style="102" customWidth="1"/>
    <col min="12601" max="12800" width="8" style="102"/>
    <col min="12801" max="12801" width="0.41796875" style="102" customWidth="1"/>
    <col min="12802" max="12804" width="1.68359375" style="102" customWidth="1"/>
    <col min="12805" max="12805" width="51.41796875" style="102" customWidth="1"/>
    <col min="12806" max="12806" width="0.41796875" style="102" customWidth="1"/>
    <col min="12807" max="12807" width="14.578125" style="102" customWidth="1"/>
    <col min="12808" max="12808" width="8.578125" style="102" customWidth="1"/>
    <col min="12809" max="12816" width="9.41796875" style="102" customWidth="1"/>
    <col min="12817" max="12817" width="7.68359375" style="102" customWidth="1"/>
    <col min="12818" max="12819" width="8.578125" style="102" customWidth="1"/>
    <col min="12820" max="12825" width="10.26171875" style="102" customWidth="1"/>
    <col min="12826" max="12826" width="8.578125" style="102" customWidth="1"/>
    <col min="12827" max="12827" width="11.15625" style="102" customWidth="1"/>
    <col min="12828" max="12828" width="6.83984375" style="102" customWidth="1"/>
    <col min="12829" max="12829" width="14.578125" style="102" customWidth="1"/>
    <col min="12830" max="12830" width="6.83984375" style="102" customWidth="1"/>
    <col min="12831" max="12837" width="8.578125" style="102" customWidth="1"/>
    <col min="12838" max="12838" width="10.26171875" style="102" customWidth="1"/>
    <col min="12839" max="12839" width="6.83984375" style="102" customWidth="1"/>
    <col min="12840" max="12845" width="8.578125" style="102" customWidth="1"/>
    <col min="12846" max="12846" width="7.68359375" style="102" customWidth="1"/>
    <col min="12847" max="12847" width="10.26171875" style="102" customWidth="1"/>
    <col min="12848" max="12848" width="8.578125" style="102" customWidth="1"/>
    <col min="12849" max="12854" width="10.26171875" style="102" customWidth="1"/>
    <col min="12855" max="12855" width="8.578125" style="102" customWidth="1"/>
    <col min="12856" max="12856" width="11.15625" style="102" customWidth="1"/>
    <col min="12857" max="13056" width="8" style="102"/>
    <col min="13057" max="13057" width="0.41796875" style="102" customWidth="1"/>
    <col min="13058" max="13060" width="1.68359375" style="102" customWidth="1"/>
    <col min="13061" max="13061" width="51.41796875" style="102" customWidth="1"/>
    <col min="13062" max="13062" width="0.41796875" style="102" customWidth="1"/>
    <col min="13063" max="13063" width="14.578125" style="102" customWidth="1"/>
    <col min="13064" max="13064" width="8.578125" style="102" customWidth="1"/>
    <col min="13065" max="13072" width="9.41796875" style="102" customWidth="1"/>
    <col min="13073" max="13073" width="7.68359375" style="102" customWidth="1"/>
    <col min="13074" max="13075" width="8.578125" style="102" customWidth="1"/>
    <col min="13076" max="13081" width="10.26171875" style="102" customWidth="1"/>
    <col min="13082" max="13082" width="8.578125" style="102" customWidth="1"/>
    <col min="13083" max="13083" width="11.15625" style="102" customWidth="1"/>
    <col min="13084" max="13084" width="6.83984375" style="102" customWidth="1"/>
    <col min="13085" max="13085" width="14.578125" style="102" customWidth="1"/>
    <col min="13086" max="13086" width="6.83984375" style="102" customWidth="1"/>
    <col min="13087" max="13093" width="8.578125" style="102" customWidth="1"/>
    <col min="13094" max="13094" width="10.26171875" style="102" customWidth="1"/>
    <col min="13095" max="13095" width="6.83984375" style="102" customWidth="1"/>
    <col min="13096" max="13101" width="8.578125" style="102" customWidth="1"/>
    <col min="13102" max="13102" width="7.68359375" style="102" customWidth="1"/>
    <col min="13103" max="13103" width="10.26171875" style="102" customWidth="1"/>
    <col min="13104" max="13104" width="8.578125" style="102" customWidth="1"/>
    <col min="13105" max="13110" width="10.26171875" style="102" customWidth="1"/>
    <col min="13111" max="13111" width="8.578125" style="102" customWidth="1"/>
    <col min="13112" max="13112" width="11.15625" style="102" customWidth="1"/>
    <col min="13113" max="13312" width="8" style="102"/>
    <col min="13313" max="13313" width="0.41796875" style="102" customWidth="1"/>
    <col min="13314" max="13316" width="1.68359375" style="102" customWidth="1"/>
    <col min="13317" max="13317" width="51.41796875" style="102" customWidth="1"/>
    <col min="13318" max="13318" width="0.41796875" style="102" customWidth="1"/>
    <col min="13319" max="13319" width="14.578125" style="102" customWidth="1"/>
    <col min="13320" max="13320" width="8.578125" style="102" customWidth="1"/>
    <col min="13321" max="13328" width="9.41796875" style="102" customWidth="1"/>
    <col min="13329" max="13329" width="7.68359375" style="102" customWidth="1"/>
    <col min="13330" max="13331" width="8.578125" style="102" customWidth="1"/>
    <col min="13332" max="13337" width="10.26171875" style="102" customWidth="1"/>
    <col min="13338" max="13338" width="8.578125" style="102" customWidth="1"/>
    <col min="13339" max="13339" width="11.15625" style="102" customWidth="1"/>
    <col min="13340" max="13340" width="6.83984375" style="102" customWidth="1"/>
    <col min="13341" max="13341" width="14.578125" style="102" customWidth="1"/>
    <col min="13342" max="13342" width="6.83984375" style="102" customWidth="1"/>
    <col min="13343" max="13349" width="8.578125" style="102" customWidth="1"/>
    <col min="13350" max="13350" width="10.26171875" style="102" customWidth="1"/>
    <col min="13351" max="13351" width="6.83984375" style="102" customWidth="1"/>
    <col min="13352" max="13357" width="8.578125" style="102" customWidth="1"/>
    <col min="13358" max="13358" width="7.68359375" style="102" customWidth="1"/>
    <col min="13359" max="13359" width="10.26171875" style="102" customWidth="1"/>
    <col min="13360" max="13360" width="8.578125" style="102" customWidth="1"/>
    <col min="13361" max="13366" width="10.26171875" style="102" customWidth="1"/>
    <col min="13367" max="13367" width="8.578125" style="102" customWidth="1"/>
    <col min="13368" max="13368" width="11.15625" style="102" customWidth="1"/>
    <col min="13369" max="13568" width="8" style="102"/>
    <col min="13569" max="13569" width="0.41796875" style="102" customWidth="1"/>
    <col min="13570" max="13572" width="1.68359375" style="102" customWidth="1"/>
    <col min="13573" max="13573" width="51.41796875" style="102" customWidth="1"/>
    <col min="13574" max="13574" width="0.41796875" style="102" customWidth="1"/>
    <col min="13575" max="13575" width="14.578125" style="102" customWidth="1"/>
    <col min="13576" max="13576" width="8.578125" style="102" customWidth="1"/>
    <col min="13577" max="13584" width="9.41796875" style="102" customWidth="1"/>
    <col min="13585" max="13585" width="7.68359375" style="102" customWidth="1"/>
    <col min="13586" max="13587" width="8.578125" style="102" customWidth="1"/>
    <col min="13588" max="13593" width="10.26171875" style="102" customWidth="1"/>
    <col min="13594" max="13594" width="8.578125" style="102" customWidth="1"/>
    <col min="13595" max="13595" width="11.15625" style="102" customWidth="1"/>
    <col min="13596" max="13596" width="6.83984375" style="102" customWidth="1"/>
    <col min="13597" max="13597" width="14.578125" style="102" customWidth="1"/>
    <col min="13598" max="13598" width="6.83984375" style="102" customWidth="1"/>
    <col min="13599" max="13605" width="8.578125" style="102" customWidth="1"/>
    <col min="13606" max="13606" width="10.26171875" style="102" customWidth="1"/>
    <col min="13607" max="13607" width="6.83984375" style="102" customWidth="1"/>
    <col min="13608" max="13613" width="8.578125" style="102" customWidth="1"/>
    <col min="13614" max="13614" width="7.68359375" style="102" customWidth="1"/>
    <col min="13615" max="13615" width="10.26171875" style="102" customWidth="1"/>
    <col min="13616" max="13616" width="8.578125" style="102" customWidth="1"/>
    <col min="13617" max="13622" width="10.26171875" style="102" customWidth="1"/>
    <col min="13623" max="13623" width="8.578125" style="102" customWidth="1"/>
    <col min="13624" max="13624" width="11.15625" style="102" customWidth="1"/>
    <col min="13625" max="13824" width="8" style="102"/>
    <col min="13825" max="13825" width="0.41796875" style="102" customWidth="1"/>
    <col min="13826" max="13828" width="1.68359375" style="102" customWidth="1"/>
    <col min="13829" max="13829" width="51.41796875" style="102" customWidth="1"/>
    <col min="13830" max="13830" width="0.41796875" style="102" customWidth="1"/>
    <col min="13831" max="13831" width="14.578125" style="102" customWidth="1"/>
    <col min="13832" max="13832" width="8.578125" style="102" customWidth="1"/>
    <col min="13833" max="13840" width="9.41796875" style="102" customWidth="1"/>
    <col min="13841" max="13841" width="7.68359375" style="102" customWidth="1"/>
    <col min="13842" max="13843" width="8.578125" style="102" customWidth="1"/>
    <col min="13844" max="13849" width="10.26171875" style="102" customWidth="1"/>
    <col min="13850" max="13850" width="8.578125" style="102" customWidth="1"/>
    <col min="13851" max="13851" width="11.15625" style="102" customWidth="1"/>
    <col min="13852" max="13852" width="6.83984375" style="102" customWidth="1"/>
    <col min="13853" max="13853" width="14.578125" style="102" customWidth="1"/>
    <col min="13854" max="13854" width="6.83984375" style="102" customWidth="1"/>
    <col min="13855" max="13861" width="8.578125" style="102" customWidth="1"/>
    <col min="13862" max="13862" width="10.26171875" style="102" customWidth="1"/>
    <col min="13863" max="13863" width="6.83984375" style="102" customWidth="1"/>
    <col min="13864" max="13869" width="8.578125" style="102" customWidth="1"/>
    <col min="13870" max="13870" width="7.68359375" style="102" customWidth="1"/>
    <col min="13871" max="13871" width="10.26171875" style="102" customWidth="1"/>
    <col min="13872" max="13872" width="8.578125" style="102" customWidth="1"/>
    <col min="13873" max="13878" width="10.26171875" style="102" customWidth="1"/>
    <col min="13879" max="13879" width="8.578125" style="102" customWidth="1"/>
    <col min="13880" max="13880" width="11.15625" style="102" customWidth="1"/>
    <col min="13881" max="14080" width="8" style="102"/>
    <col min="14081" max="14081" width="0.41796875" style="102" customWidth="1"/>
    <col min="14082" max="14084" width="1.68359375" style="102" customWidth="1"/>
    <col min="14085" max="14085" width="51.41796875" style="102" customWidth="1"/>
    <col min="14086" max="14086" width="0.41796875" style="102" customWidth="1"/>
    <col min="14087" max="14087" width="14.578125" style="102" customWidth="1"/>
    <col min="14088" max="14088" width="8.578125" style="102" customWidth="1"/>
    <col min="14089" max="14096" width="9.41796875" style="102" customWidth="1"/>
    <col min="14097" max="14097" width="7.68359375" style="102" customWidth="1"/>
    <col min="14098" max="14099" width="8.578125" style="102" customWidth="1"/>
    <col min="14100" max="14105" width="10.26171875" style="102" customWidth="1"/>
    <col min="14106" max="14106" width="8.578125" style="102" customWidth="1"/>
    <col min="14107" max="14107" width="11.15625" style="102" customWidth="1"/>
    <col min="14108" max="14108" width="6.83984375" style="102" customWidth="1"/>
    <col min="14109" max="14109" width="14.578125" style="102" customWidth="1"/>
    <col min="14110" max="14110" width="6.83984375" style="102" customWidth="1"/>
    <col min="14111" max="14117" width="8.578125" style="102" customWidth="1"/>
    <col min="14118" max="14118" width="10.26171875" style="102" customWidth="1"/>
    <col min="14119" max="14119" width="6.83984375" style="102" customWidth="1"/>
    <col min="14120" max="14125" width="8.578125" style="102" customWidth="1"/>
    <col min="14126" max="14126" width="7.68359375" style="102" customWidth="1"/>
    <col min="14127" max="14127" width="10.26171875" style="102" customWidth="1"/>
    <col min="14128" max="14128" width="8.578125" style="102" customWidth="1"/>
    <col min="14129" max="14134" width="10.26171875" style="102" customWidth="1"/>
    <col min="14135" max="14135" width="8.578125" style="102" customWidth="1"/>
    <col min="14136" max="14136" width="11.15625" style="102" customWidth="1"/>
    <col min="14137" max="14336" width="8" style="102"/>
    <col min="14337" max="14337" width="0.41796875" style="102" customWidth="1"/>
    <col min="14338" max="14340" width="1.68359375" style="102" customWidth="1"/>
    <col min="14341" max="14341" width="51.41796875" style="102" customWidth="1"/>
    <col min="14342" max="14342" width="0.41796875" style="102" customWidth="1"/>
    <col min="14343" max="14343" width="14.578125" style="102" customWidth="1"/>
    <col min="14344" max="14344" width="8.578125" style="102" customWidth="1"/>
    <col min="14345" max="14352" width="9.41796875" style="102" customWidth="1"/>
    <col min="14353" max="14353" width="7.68359375" style="102" customWidth="1"/>
    <col min="14354" max="14355" width="8.578125" style="102" customWidth="1"/>
    <col min="14356" max="14361" width="10.26171875" style="102" customWidth="1"/>
    <col min="14362" max="14362" width="8.578125" style="102" customWidth="1"/>
    <col min="14363" max="14363" width="11.15625" style="102" customWidth="1"/>
    <col min="14364" max="14364" width="6.83984375" style="102" customWidth="1"/>
    <col min="14365" max="14365" width="14.578125" style="102" customWidth="1"/>
    <col min="14366" max="14366" width="6.83984375" style="102" customWidth="1"/>
    <col min="14367" max="14373" width="8.578125" style="102" customWidth="1"/>
    <col min="14374" max="14374" width="10.26171875" style="102" customWidth="1"/>
    <col min="14375" max="14375" width="6.83984375" style="102" customWidth="1"/>
    <col min="14376" max="14381" width="8.578125" style="102" customWidth="1"/>
    <col min="14382" max="14382" width="7.68359375" style="102" customWidth="1"/>
    <col min="14383" max="14383" width="10.26171875" style="102" customWidth="1"/>
    <col min="14384" max="14384" width="8.578125" style="102" customWidth="1"/>
    <col min="14385" max="14390" width="10.26171875" style="102" customWidth="1"/>
    <col min="14391" max="14391" width="8.578125" style="102" customWidth="1"/>
    <col min="14392" max="14392" width="11.15625" style="102" customWidth="1"/>
    <col min="14393" max="14592" width="8" style="102"/>
    <col min="14593" max="14593" width="0.41796875" style="102" customWidth="1"/>
    <col min="14594" max="14596" width="1.68359375" style="102" customWidth="1"/>
    <col min="14597" max="14597" width="51.41796875" style="102" customWidth="1"/>
    <col min="14598" max="14598" width="0.41796875" style="102" customWidth="1"/>
    <col min="14599" max="14599" width="14.578125" style="102" customWidth="1"/>
    <col min="14600" max="14600" width="8.578125" style="102" customWidth="1"/>
    <col min="14601" max="14608" width="9.41796875" style="102" customWidth="1"/>
    <col min="14609" max="14609" width="7.68359375" style="102" customWidth="1"/>
    <col min="14610" max="14611" width="8.578125" style="102" customWidth="1"/>
    <col min="14612" max="14617" width="10.26171875" style="102" customWidth="1"/>
    <col min="14618" max="14618" width="8.578125" style="102" customWidth="1"/>
    <col min="14619" max="14619" width="11.15625" style="102" customWidth="1"/>
    <col min="14620" max="14620" width="6.83984375" style="102" customWidth="1"/>
    <col min="14621" max="14621" width="14.578125" style="102" customWidth="1"/>
    <col min="14622" max="14622" width="6.83984375" style="102" customWidth="1"/>
    <col min="14623" max="14629" width="8.578125" style="102" customWidth="1"/>
    <col min="14630" max="14630" width="10.26171875" style="102" customWidth="1"/>
    <col min="14631" max="14631" width="6.83984375" style="102" customWidth="1"/>
    <col min="14632" max="14637" width="8.578125" style="102" customWidth="1"/>
    <col min="14638" max="14638" width="7.68359375" style="102" customWidth="1"/>
    <col min="14639" max="14639" width="10.26171875" style="102" customWidth="1"/>
    <col min="14640" max="14640" width="8.578125" style="102" customWidth="1"/>
    <col min="14641" max="14646" width="10.26171875" style="102" customWidth="1"/>
    <col min="14647" max="14647" width="8.578125" style="102" customWidth="1"/>
    <col min="14648" max="14648" width="11.15625" style="102" customWidth="1"/>
    <col min="14649" max="14848" width="8" style="102"/>
    <col min="14849" max="14849" width="0.41796875" style="102" customWidth="1"/>
    <col min="14850" max="14852" width="1.68359375" style="102" customWidth="1"/>
    <col min="14853" max="14853" width="51.41796875" style="102" customWidth="1"/>
    <col min="14854" max="14854" width="0.41796875" style="102" customWidth="1"/>
    <col min="14855" max="14855" width="14.578125" style="102" customWidth="1"/>
    <col min="14856" max="14856" width="8.578125" style="102" customWidth="1"/>
    <col min="14857" max="14864" width="9.41796875" style="102" customWidth="1"/>
    <col min="14865" max="14865" width="7.68359375" style="102" customWidth="1"/>
    <col min="14866" max="14867" width="8.578125" style="102" customWidth="1"/>
    <col min="14868" max="14873" width="10.26171875" style="102" customWidth="1"/>
    <col min="14874" max="14874" width="8.578125" style="102" customWidth="1"/>
    <col min="14875" max="14875" width="11.15625" style="102" customWidth="1"/>
    <col min="14876" max="14876" width="6.83984375" style="102" customWidth="1"/>
    <col min="14877" max="14877" width="14.578125" style="102" customWidth="1"/>
    <col min="14878" max="14878" width="6.83984375" style="102" customWidth="1"/>
    <col min="14879" max="14885" width="8.578125" style="102" customWidth="1"/>
    <col min="14886" max="14886" width="10.26171875" style="102" customWidth="1"/>
    <col min="14887" max="14887" width="6.83984375" style="102" customWidth="1"/>
    <col min="14888" max="14893" width="8.578125" style="102" customWidth="1"/>
    <col min="14894" max="14894" width="7.68359375" style="102" customWidth="1"/>
    <col min="14895" max="14895" width="10.26171875" style="102" customWidth="1"/>
    <col min="14896" max="14896" width="8.578125" style="102" customWidth="1"/>
    <col min="14897" max="14902" width="10.26171875" style="102" customWidth="1"/>
    <col min="14903" max="14903" width="8.578125" style="102" customWidth="1"/>
    <col min="14904" max="14904" width="11.15625" style="102" customWidth="1"/>
    <col min="14905" max="15104" width="8" style="102"/>
    <col min="15105" max="15105" width="0.41796875" style="102" customWidth="1"/>
    <col min="15106" max="15108" width="1.68359375" style="102" customWidth="1"/>
    <col min="15109" max="15109" width="51.41796875" style="102" customWidth="1"/>
    <col min="15110" max="15110" width="0.41796875" style="102" customWidth="1"/>
    <col min="15111" max="15111" width="14.578125" style="102" customWidth="1"/>
    <col min="15112" max="15112" width="8.578125" style="102" customWidth="1"/>
    <col min="15113" max="15120" width="9.41796875" style="102" customWidth="1"/>
    <col min="15121" max="15121" width="7.68359375" style="102" customWidth="1"/>
    <col min="15122" max="15123" width="8.578125" style="102" customWidth="1"/>
    <col min="15124" max="15129" width="10.26171875" style="102" customWidth="1"/>
    <col min="15130" max="15130" width="8.578125" style="102" customWidth="1"/>
    <col min="15131" max="15131" width="11.15625" style="102" customWidth="1"/>
    <col min="15132" max="15132" width="6.83984375" style="102" customWidth="1"/>
    <col min="15133" max="15133" width="14.578125" style="102" customWidth="1"/>
    <col min="15134" max="15134" width="6.83984375" style="102" customWidth="1"/>
    <col min="15135" max="15141" width="8.578125" style="102" customWidth="1"/>
    <col min="15142" max="15142" width="10.26171875" style="102" customWidth="1"/>
    <col min="15143" max="15143" width="6.83984375" style="102" customWidth="1"/>
    <col min="15144" max="15149" width="8.578125" style="102" customWidth="1"/>
    <col min="15150" max="15150" width="7.68359375" style="102" customWidth="1"/>
    <col min="15151" max="15151" width="10.26171875" style="102" customWidth="1"/>
    <col min="15152" max="15152" width="8.578125" style="102" customWidth="1"/>
    <col min="15153" max="15158" width="10.26171875" style="102" customWidth="1"/>
    <col min="15159" max="15159" width="8.578125" style="102" customWidth="1"/>
    <col min="15160" max="15160" width="11.15625" style="102" customWidth="1"/>
    <col min="15161" max="15360" width="8" style="102"/>
    <col min="15361" max="15361" width="0.41796875" style="102" customWidth="1"/>
    <col min="15362" max="15364" width="1.68359375" style="102" customWidth="1"/>
    <col min="15365" max="15365" width="51.41796875" style="102" customWidth="1"/>
    <col min="15366" max="15366" width="0.41796875" style="102" customWidth="1"/>
    <col min="15367" max="15367" width="14.578125" style="102" customWidth="1"/>
    <col min="15368" max="15368" width="8.578125" style="102" customWidth="1"/>
    <col min="15369" max="15376" width="9.41796875" style="102" customWidth="1"/>
    <col min="15377" max="15377" width="7.68359375" style="102" customWidth="1"/>
    <col min="15378" max="15379" width="8.578125" style="102" customWidth="1"/>
    <col min="15380" max="15385" width="10.26171875" style="102" customWidth="1"/>
    <col min="15386" max="15386" width="8.578125" style="102" customWidth="1"/>
    <col min="15387" max="15387" width="11.15625" style="102" customWidth="1"/>
    <col min="15388" max="15388" width="6.83984375" style="102" customWidth="1"/>
    <col min="15389" max="15389" width="14.578125" style="102" customWidth="1"/>
    <col min="15390" max="15390" width="6.83984375" style="102" customWidth="1"/>
    <col min="15391" max="15397" width="8.578125" style="102" customWidth="1"/>
    <col min="15398" max="15398" width="10.26171875" style="102" customWidth="1"/>
    <col min="15399" max="15399" width="6.83984375" style="102" customWidth="1"/>
    <col min="15400" max="15405" width="8.578125" style="102" customWidth="1"/>
    <col min="15406" max="15406" width="7.68359375" style="102" customWidth="1"/>
    <col min="15407" max="15407" width="10.26171875" style="102" customWidth="1"/>
    <col min="15408" max="15408" width="8.578125" style="102" customWidth="1"/>
    <col min="15409" max="15414" width="10.26171875" style="102" customWidth="1"/>
    <col min="15415" max="15415" width="8.578125" style="102" customWidth="1"/>
    <col min="15416" max="15416" width="11.15625" style="102" customWidth="1"/>
    <col min="15417" max="15616" width="8" style="102"/>
    <col min="15617" max="15617" width="0.41796875" style="102" customWidth="1"/>
    <col min="15618" max="15620" width="1.68359375" style="102" customWidth="1"/>
    <col min="15621" max="15621" width="51.41796875" style="102" customWidth="1"/>
    <col min="15622" max="15622" width="0.41796875" style="102" customWidth="1"/>
    <col min="15623" max="15623" width="14.578125" style="102" customWidth="1"/>
    <col min="15624" max="15624" width="8.578125" style="102" customWidth="1"/>
    <col min="15625" max="15632" width="9.41796875" style="102" customWidth="1"/>
    <col min="15633" max="15633" width="7.68359375" style="102" customWidth="1"/>
    <col min="15634" max="15635" width="8.578125" style="102" customWidth="1"/>
    <col min="15636" max="15641" width="10.26171875" style="102" customWidth="1"/>
    <col min="15642" max="15642" width="8.578125" style="102" customWidth="1"/>
    <col min="15643" max="15643" width="11.15625" style="102" customWidth="1"/>
    <col min="15644" max="15644" width="6.83984375" style="102" customWidth="1"/>
    <col min="15645" max="15645" width="14.578125" style="102" customWidth="1"/>
    <col min="15646" max="15646" width="6.83984375" style="102" customWidth="1"/>
    <col min="15647" max="15653" width="8.578125" style="102" customWidth="1"/>
    <col min="15654" max="15654" width="10.26171875" style="102" customWidth="1"/>
    <col min="15655" max="15655" width="6.83984375" style="102" customWidth="1"/>
    <col min="15656" max="15661" width="8.578125" style="102" customWidth="1"/>
    <col min="15662" max="15662" width="7.68359375" style="102" customWidth="1"/>
    <col min="15663" max="15663" width="10.26171875" style="102" customWidth="1"/>
    <col min="15664" max="15664" width="8.578125" style="102" customWidth="1"/>
    <col min="15665" max="15670" width="10.26171875" style="102" customWidth="1"/>
    <col min="15671" max="15671" width="8.578125" style="102" customWidth="1"/>
    <col min="15672" max="15672" width="11.15625" style="102" customWidth="1"/>
    <col min="15673" max="15872" width="8" style="102"/>
    <col min="15873" max="15873" width="0.41796875" style="102" customWidth="1"/>
    <col min="15874" max="15876" width="1.68359375" style="102" customWidth="1"/>
    <col min="15877" max="15877" width="51.41796875" style="102" customWidth="1"/>
    <col min="15878" max="15878" width="0.41796875" style="102" customWidth="1"/>
    <col min="15879" max="15879" width="14.578125" style="102" customWidth="1"/>
    <col min="15880" max="15880" width="8.578125" style="102" customWidth="1"/>
    <col min="15881" max="15888" width="9.41796875" style="102" customWidth="1"/>
    <col min="15889" max="15889" width="7.68359375" style="102" customWidth="1"/>
    <col min="15890" max="15891" width="8.578125" style="102" customWidth="1"/>
    <col min="15892" max="15897" width="10.26171875" style="102" customWidth="1"/>
    <col min="15898" max="15898" width="8.578125" style="102" customWidth="1"/>
    <col min="15899" max="15899" width="11.15625" style="102" customWidth="1"/>
    <col min="15900" max="15900" width="6.83984375" style="102" customWidth="1"/>
    <col min="15901" max="15901" width="14.578125" style="102" customWidth="1"/>
    <col min="15902" max="15902" width="6.83984375" style="102" customWidth="1"/>
    <col min="15903" max="15909" width="8.578125" style="102" customWidth="1"/>
    <col min="15910" max="15910" width="10.26171875" style="102" customWidth="1"/>
    <col min="15911" max="15911" width="6.83984375" style="102" customWidth="1"/>
    <col min="15912" max="15917" width="8.578125" style="102" customWidth="1"/>
    <col min="15918" max="15918" width="7.68359375" style="102" customWidth="1"/>
    <col min="15919" max="15919" width="10.26171875" style="102" customWidth="1"/>
    <col min="15920" max="15920" width="8.578125" style="102" customWidth="1"/>
    <col min="15921" max="15926" width="10.26171875" style="102" customWidth="1"/>
    <col min="15927" max="15927" width="8.578125" style="102" customWidth="1"/>
    <col min="15928" max="15928" width="11.15625" style="102" customWidth="1"/>
    <col min="15929" max="16128" width="8" style="102"/>
    <col min="16129" max="16129" width="0.41796875" style="102" customWidth="1"/>
    <col min="16130" max="16132" width="1.68359375" style="102" customWidth="1"/>
    <col min="16133" max="16133" width="51.41796875" style="102" customWidth="1"/>
    <col min="16134" max="16134" width="0.41796875" style="102" customWidth="1"/>
    <col min="16135" max="16135" width="14.578125" style="102" customWidth="1"/>
    <col min="16136" max="16136" width="8.578125" style="102" customWidth="1"/>
    <col min="16137" max="16144" width="9.41796875" style="102" customWidth="1"/>
    <col min="16145" max="16145" width="7.68359375" style="102" customWidth="1"/>
    <col min="16146" max="16147" width="8.578125" style="102" customWidth="1"/>
    <col min="16148" max="16153" width="10.26171875" style="102" customWidth="1"/>
    <col min="16154" max="16154" width="8.578125" style="102" customWidth="1"/>
    <col min="16155" max="16155" width="11.15625" style="102" customWidth="1"/>
    <col min="16156" max="16156" width="6.83984375" style="102" customWidth="1"/>
    <col min="16157" max="16157" width="14.578125" style="102" customWidth="1"/>
    <col min="16158" max="16158" width="6.83984375" style="102" customWidth="1"/>
    <col min="16159" max="16165" width="8.578125" style="102" customWidth="1"/>
    <col min="16166" max="16166" width="10.26171875" style="102" customWidth="1"/>
    <col min="16167" max="16167" width="6.83984375" style="102" customWidth="1"/>
    <col min="16168" max="16173" width="8.578125" style="102" customWidth="1"/>
    <col min="16174" max="16174" width="7.68359375" style="102" customWidth="1"/>
    <col min="16175" max="16175" width="10.26171875" style="102" customWidth="1"/>
    <col min="16176" max="16176" width="8.578125" style="102" customWidth="1"/>
    <col min="16177" max="16182" width="10.26171875" style="102" customWidth="1"/>
    <col min="16183" max="16183" width="8.578125" style="102" customWidth="1"/>
    <col min="16184" max="16184" width="11.15625" style="102" customWidth="1"/>
    <col min="16185" max="16384" width="8" style="102"/>
  </cols>
  <sheetData>
    <row r="1" spans="1:56" x14ac:dyDescent="0.35">
      <c r="A1" s="99" t="s">
        <v>61</v>
      </c>
      <c r="F1" s="99" t="s">
        <v>62</v>
      </c>
    </row>
    <row r="2" spans="1:56" x14ac:dyDescent="0.35">
      <c r="A2" s="99" t="s">
        <v>63</v>
      </c>
      <c r="F2" s="99" t="s">
        <v>62</v>
      </c>
    </row>
    <row r="3" spans="1:56" ht="10.5" x14ac:dyDescent="0.4">
      <c r="A3" s="99" t="s">
        <v>338</v>
      </c>
      <c r="F3" s="99" t="s">
        <v>62</v>
      </c>
      <c r="Q3" s="103" t="s">
        <v>64</v>
      </c>
      <c r="R3" s="103" t="s">
        <v>72</v>
      </c>
      <c r="AB3" s="104" t="s">
        <v>68</v>
      </c>
      <c r="AC3" s="104"/>
      <c r="AD3" s="104"/>
      <c r="AE3" s="104"/>
      <c r="AF3" s="104"/>
      <c r="AG3" s="104"/>
      <c r="AH3" s="104"/>
      <c r="AI3" s="104"/>
      <c r="AJ3" s="104"/>
      <c r="AK3" s="104"/>
      <c r="AL3" s="104"/>
      <c r="AM3" s="104"/>
      <c r="AN3" s="104"/>
      <c r="AO3" s="104"/>
      <c r="AP3" s="104" t="s">
        <v>69</v>
      </c>
      <c r="AQ3" s="104"/>
      <c r="AR3" s="104"/>
      <c r="AS3" s="104"/>
      <c r="AT3" s="104"/>
      <c r="AU3" s="104"/>
      <c r="AV3" s="104"/>
      <c r="AW3" s="104"/>
      <c r="AX3" s="104"/>
      <c r="AY3" s="104"/>
      <c r="AZ3" s="104"/>
      <c r="BA3" s="104"/>
      <c r="BB3" s="104"/>
      <c r="BC3" s="104"/>
    </row>
    <row r="4" spans="1:56" ht="10.5" x14ac:dyDescent="0.4">
      <c r="A4" s="105" t="s">
        <v>70</v>
      </c>
      <c r="F4" s="99" t="s">
        <v>62</v>
      </c>
      <c r="H4" s="104"/>
      <c r="I4" s="104"/>
      <c r="J4" s="104"/>
      <c r="K4" s="104"/>
      <c r="L4" s="104" t="s">
        <v>71</v>
      </c>
      <c r="M4" s="104"/>
      <c r="N4" s="104"/>
      <c r="O4" s="104"/>
      <c r="P4" s="104"/>
      <c r="Q4" s="103" t="s">
        <v>201</v>
      </c>
      <c r="R4" s="103" t="s">
        <v>73</v>
      </c>
      <c r="S4" s="104"/>
      <c r="T4" s="104"/>
      <c r="U4" s="104"/>
      <c r="V4" s="104"/>
      <c r="W4" s="104" t="s">
        <v>74</v>
      </c>
      <c r="X4" s="104"/>
      <c r="Y4" s="104"/>
      <c r="Z4" s="104"/>
      <c r="AA4" s="104"/>
      <c r="AB4" s="103" t="s">
        <v>76</v>
      </c>
      <c r="AD4" s="104"/>
      <c r="AE4" s="104"/>
      <c r="AF4" s="104"/>
      <c r="AG4" s="104"/>
      <c r="AH4" s="104" t="s">
        <v>77</v>
      </c>
      <c r="AI4" s="104"/>
      <c r="AJ4" s="104"/>
      <c r="AK4" s="104"/>
      <c r="AL4" s="104"/>
      <c r="AM4" s="104"/>
      <c r="AN4" s="104"/>
      <c r="AO4" s="104"/>
      <c r="AP4" s="104"/>
      <c r="AQ4" s="104" t="s">
        <v>78</v>
      </c>
      <c r="AR4" s="104"/>
      <c r="AS4" s="104"/>
      <c r="AT4" s="104"/>
      <c r="AU4" s="104"/>
      <c r="AV4" s="104"/>
      <c r="AW4" s="104"/>
      <c r="AX4" s="104"/>
      <c r="AY4" s="104"/>
      <c r="AZ4" s="104" t="s">
        <v>80</v>
      </c>
      <c r="BA4" s="104"/>
      <c r="BB4" s="104"/>
      <c r="BC4" s="104"/>
      <c r="BD4" s="104"/>
    </row>
    <row r="5" spans="1:56" ht="10.5" x14ac:dyDescent="0.4">
      <c r="G5" s="104" t="s">
        <v>64</v>
      </c>
      <c r="H5" s="104" t="s">
        <v>81</v>
      </c>
      <c r="I5" s="104" t="s">
        <v>82</v>
      </c>
      <c r="J5" s="104" t="s">
        <v>83</v>
      </c>
      <c r="K5" s="104" t="s">
        <v>84</v>
      </c>
      <c r="L5" s="104" t="s">
        <v>85</v>
      </c>
      <c r="M5" s="104" t="s">
        <v>86</v>
      </c>
      <c r="N5" s="104" t="s">
        <v>87</v>
      </c>
      <c r="O5" s="104" t="s">
        <v>88</v>
      </c>
      <c r="P5" s="104" t="s">
        <v>89</v>
      </c>
      <c r="Q5" s="104" t="s">
        <v>91</v>
      </c>
      <c r="R5" s="104" t="s">
        <v>91</v>
      </c>
      <c r="S5" s="104" t="s">
        <v>81</v>
      </c>
      <c r="T5" s="104" t="s">
        <v>82</v>
      </c>
      <c r="U5" s="104" t="s">
        <v>83</v>
      </c>
      <c r="V5" s="104" t="s">
        <v>84</v>
      </c>
      <c r="W5" s="104" t="s">
        <v>85</v>
      </c>
      <c r="X5" s="104" t="s">
        <v>86</v>
      </c>
      <c r="Y5" s="104" t="s">
        <v>87</v>
      </c>
      <c r="Z5" s="104" t="s">
        <v>88</v>
      </c>
      <c r="AA5" s="104" t="s">
        <v>89</v>
      </c>
      <c r="AB5" s="104" t="s">
        <v>93</v>
      </c>
      <c r="AC5" s="104" t="s">
        <v>94</v>
      </c>
      <c r="AD5" s="104" t="s">
        <v>81</v>
      </c>
      <c r="AE5" s="104" t="s">
        <v>82</v>
      </c>
      <c r="AF5" s="104" t="s">
        <v>83</v>
      </c>
      <c r="AG5" s="104" t="s">
        <v>84</v>
      </c>
      <c r="AH5" s="104" t="s">
        <v>85</v>
      </c>
      <c r="AI5" s="104" t="s">
        <v>86</v>
      </c>
      <c r="AJ5" s="104" t="s">
        <v>87</v>
      </c>
      <c r="AK5" s="104" t="s">
        <v>88</v>
      </c>
      <c r="AL5" s="104" t="s">
        <v>89</v>
      </c>
      <c r="AM5" s="104" t="s">
        <v>81</v>
      </c>
      <c r="AN5" s="104" t="s">
        <v>82</v>
      </c>
      <c r="AO5" s="104" t="s">
        <v>83</v>
      </c>
      <c r="AP5" s="104" t="s">
        <v>84</v>
      </c>
      <c r="AQ5" s="104" t="s">
        <v>85</v>
      </c>
      <c r="AR5" s="104" t="s">
        <v>86</v>
      </c>
      <c r="AS5" s="104" t="s">
        <v>87</v>
      </c>
      <c r="AT5" s="104" t="s">
        <v>88</v>
      </c>
      <c r="AU5" s="104" t="s">
        <v>89</v>
      </c>
      <c r="AV5" s="104" t="s">
        <v>81</v>
      </c>
      <c r="AW5" s="104" t="s">
        <v>82</v>
      </c>
      <c r="AX5" s="104" t="s">
        <v>83</v>
      </c>
      <c r="AY5" s="104" t="s">
        <v>84</v>
      </c>
      <c r="AZ5" s="104" t="s">
        <v>85</v>
      </c>
      <c r="BA5" s="104" t="s">
        <v>86</v>
      </c>
      <c r="BB5" s="104" t="s">
        <v>87</v>
      </c>
      <c r="BC5" s="104" t="s">
        <v>88</v>
      </c>
      <c r="BD5" s="104" t="s">
        <v>89</v>
      </c>
    </row>
    <row r="6" spans="1:56" ht="5.0999999999999996" customHeight="1" x14ac:dyDescent="0.35"/>
    <row r="7" spans="1:56" ht="10.5" x14ac:dyDescent="0.4">
      <c r="B7" s="106" t="s">
        <v>95</v>
      </c>
      <c r="F7" s="99" t="s">
        <v>62</v>
      </c>
    </row>
    <row r="8" spans="1:56" ht="10.5" x14ac:dyDescent="0.4">
      <c r="C8" s="106" t="s">
        <v>339</v>
      </c>
      <c r="F8" s="99" t="s">
        <v>62</v>
      </c>
    </row>
    <row r="9" spans="1:56" x14ac:dyDescent="0.35">
      <c r="D9" s="102" t="s">
        <v>340</v>
      </c>
      <c r="F9" s="99" t="s">
        <v>62</v>
      </c>
      <c r="G9" s="100" t="s">
        <v>341</v>
      </c>
      <c r="H9" s="107">
        <v>3</v>
      </c>
      <c r="I9" s="107">
        <v>5</v>
      </c>
      <c r="J9" s="107">
        <v>2</v>
      </c>
      <c r="K9" s="107">
        <v>2</v>
      </c>
      <c r="L9" s="107">
        <v>0</v>
      </c>
      <c r="M9" s="107">
        <v>0</v>
      </c>
      <c r="N9" s="107">
        <v>0</v>
      </c>
      <c r="O9" s="107">
        <v>0</v>
      </c>
      <c r="P9" s="107">
        <v>12</v>
      </c>
      <c r="Q9" s="101" t="s">
        <v>249</v>
      </c>
      <c r="R9" s="101" t="s">
        <v>250</v>
      </c>
      <c r="S9" s="107">
        <v>42178.378378378373</v>
      </c>
      <c r="T9" s="107">
        <v>73109.189189189172</v>
      </c>
      <c r="U9" s="107">
        <v>30413.422702702708</v>
      </c>
      <c r="V9" s="107">
        <v>31629.959610810813</v>
      </c>
      <c r="W9" s="107">
        <v>0</v>
      </c>
      <c r="X9" s="107">
        <v>0</v>
      </c>
      <c r="Y9" s="107">
        <v>0</v>
      </c>
      <c r="Z9" s="107">
        <v>0</v>
      </c>
      <c r="AA9" s="107">
        <v>177330.94988108109</v>
      </c>
      <c r="AB9" s="100" t="s">
        <v>342</v>
      </c>
      <c r="AC9" s="100" t="s">
        <v>111</v>
      </c>
      <c r="AD9" s="107">
        <v>0</v>
      </c>
      <c r="AE9" s="107">
        <v>0</v>
      </c>
      <c r="AF9" s="107">
        <v>0</v>
      </c>
      <c r="AG9" s="107">
        <v>0</v>
      </c>
      <c r="AH9" s="107">
        <v>0</v>
      </c>
      <c r="AI9" s="107">
        <v>0</v>
      </c>
      <c r="AJ9" s="107">
        <v>0</v>
      </c>
      <c r="AK9" s="107">
        <v>0</v>
      </c>
      <c r="AL9" s="107">
        <v>0</v>
      </c>
      <c r="AM9" s="107">
        <v>0</v>
      </c>
      <c r="AN9" s="107">
        <v>0</v>
      </c>
      <c r="AO9" s="107">
        <v>0</v>
      </c>
      <c r="AP9" s="107">
        <v>0</v>
      </c>
      <c r="AQ9" s="107">
        <v>0</v>
      </c>
      <c r="AR9" s="107">
        <v>0</v>
      </c>
      <c r="AS9" s="107">
        <v>0</v>
      </c>
      <c r="AT9" s="107">
        <v>0</v>
      </c>
      <c r="AU9" s="107">
        <v>0</v>
      </c>
      <c r="AV9" s="107">
        <v>42178.378378378373</v>
      </c>
      <c r="AW9" s="107">
        <v>73109.189189189172</v>
      </c>
      <c r="AX9" s="107">
        <v>30413.422702702708</v>
      </c>
      <c r="AY9" s="107">
        <v>31629.959610810813</v>
      </c>
      <c r="AZ9" s="107">
        <v>0</v>
      </c>
      <c r="BA9" s="107">
        <v>0</v>
      </c>
      <c r="BB9" s="107">
        <v>0</v>
      </c>
      <c r="BC9" s="107">
        <v>0</v>
      </c>
      <c r="BD9" s="107">
        <v>177330.94988108109</v>
      </c>
    </row>
    <row r="10" spans="1:56" ht="10.5" x14ac:dyDescent="0.4">
      <c r="C10" s="106" t="s">
        <v>343</v>
      </c>
      <c r="F10" s="99" t="s">
        <v>62</v>
      </c>
    </row>
    <row r="11" spans="1:56" ht="10.5" x14ac:dyDescent="0.4">
      <c r="D11" s="106" t="s">
        <v>344</v>
      </c>
      <c r="F11" s="99" t="s">
        <v>62</v>
      </c>
    </row>
    <row r="12" spans="1:56" x14ac:dyDescent="0.35">
      <c r="E12" s="102" t="s">
        <v>345</v>
      </c>
      <c r="F12" s="99" t="s">
        <v>62</v>
      </c>
      <c r="G12" s="100" t="s">
        <v>99</v>
      </c>
      <c r="H12" s="107">
        <v>84</v>
      </c>
      <c r="I12" s="107">
        <v>0</v>
      </c>
      <c r="J12" s="107">
        <v>0</v>
      </c>
      <c r="K12" s="107">
        <v>20</v>
      </c>
      <c r="L12" s="107">
        <v>0</v>
      </c>
      <c r="M12" s="107">
        <v>0</v>
      </c>
      <c r="N12" s="107">
        <v>0</v>
      </c>
      <c r="O12" s="107">
        <v>0</v>
      </c>
      <c r="P12" s="107">
        <v>104</v>
      </c>
      <c r="Q12" s="101" t="s">
        <v>346</v>
      </c>
      <c r="R12" s="101" t="s">
        <v>347</v>
      </c>
      <c r="S12" s="107">
        <v>54325.751351351355</v>
      </c>
      <c r="T12" s="107">
        <v>0</v>
      </c>
      <c r="U12" s="107">
        <v>0</v>
      </c>
      <c r="V12" s="107">
        <v>14549.781420972973</v>
      </c>
      <c r="W12" s="107">
        <v>0</v>
      </c>
      <c r="X12" s="107">
        <v>0</v>
      </c>
      <c r="Y12" s="107">
        <v>0</v>
      </c>
      <c r="Z12" s="107">
        <v>0</v>
      </c>
      <c r="AA12" s="107">
        <v>68875.532772324324</v>
      </c>
      <c r="AB12" s="100" t="s">
        <v>342</v>
      </c>
      <c r="AC12" s="100" t="s">
        <v>111</v>
      </c>
      <c r="AD12" s="107">
        <v>0</v>
      </c>
      <c r="AE12" s="107">
        <v>0</v>
      </c>
      <c r="AF12" s="107">
        <v>0</v>
      </c>
      <c r="AG12" s="107">
        <v>0</v>
      </c>
      <c r="AH12" s="107">
        <v>0</v>
      </c>
      <c r="AI12" s="107">
        <v>0</v>
      </c>
      <c r="AJ12" s="107">
        <v>0</v>
      </c>
      <c r="AK12" s="107">
        <v>0</v>
      </c>
      <c r="AL12" s="107">
        <v>0</v>
      </c>
      <c r="AM12" s="107">
        <v>0</v>
      </c>
      <c r="AN12" s="107">
        <v>0</v>
      </c>
      <c r="AO12" s="107">
        <v>0</v>
      </c>
      <c r="AP12" s="107">
        <v>0</v>
      </c>
      <c r="AQ12" s="107">
        <v>0</v>
      </c>
      <c r="AR12" s="107">
        <v>0</v>
      </c>
      <c r="AS12" s="107">
        <v>0</v>
      </c>
      <c r="AT12" s="107">
        <v>0</v>
      </c>
      <c r="AU12" s="107">
        <v>0</v>
      </c>
      <c r="AV12" s="107">
        <v>54325.751351351355</v>
      </c>
      <c r="AW12" s="107">
        <v>0</v>
      </c>
      <c r="AX12" s="107">
        <v>0</v>
      </c>
      <c r="AY12" s="107">
        <v>14549.781420972973</v>
      </c>
      <c r="AZ12" s="107">
        <v>0</v>
      </c>
      <c r="BA12" s="107">
        <v>0</v>
      </c>
      <c r="BB12" s="107">
        <v>0</v>
      </c>
      <c r="BC12" s="107">
        <v>0</v>
      </c>
      <c r="BD12" s="107">
        <v>68875.532772324324</v>
      </c>
    </row>
    <row r="13" spans="1:56" x14ac:dyDescent="0.35">
      <c r="E13" s="102" t="s">
        <v>348</v>
      </c>
      <c r="F13" s="99" t="s">
        <v>62</v>
      </c>
      <c r="G13" s="100" t="s">
        <v>99</v>
      </c>
      <c r="H13" s="107">
        <v>84</v>
      </c>
      <c r="I13" s="107">
        <v>0</v>
      </c>
      <c r="J13" s="107">
        <v>0</v>
      </c>
      <c r="K13" s="107">
        <v>20</v>
      </c>
      <c r="L13" s="107">
        <v>0</v>
      </c>
      <c r="M13" s="107">
        <v>0</v>
      </c>
      <c r="N13" s="107">
        <v>0</v>
      </c>
      <c r="O13" s="107">
        <v>0</v>
      </c>
      <c r="P13" s="107">
        <v>104</v>
      </c>
      <c r="Q13" s="101" t="s">
        <v>349</v>
      </c>
      <c r="R13" s="101" t="s">
        <v>350</v>
      </c>
      <c r="S13" s="107">
        <v>23619.891891891893</v>
      </c>
      <c r="T13" s="107">
        <v>0</v>
      </c>
      <c r="U13" s="107">
        <v>0</v>
      </c>
      <c r="V13" s="107">
        <v>6325.9919221621622</v>
      </c>
      <c r="W13" s="107">
        <v>0</v>
      </c>
      <c r="X13" s="107">
        <v>0</v>
      </c>
      <c r="Y13" s="107">
        <v>0</v>
      </c>
      <c r="Z13" s="107">
        <v>0</v>
      </c>
      <c r="AA13" s="107">
        <v>29945.883814054054</v>
      </c>
      <c r="AB13" s="100" t="s">
        <v>342</v>
      </c>
      <c r="AC13" s="100" t="s">
        <v>111</v>
      </c>
      <c r="AD13" s="107">
        <v>0</v>
      </c>
      <c r="AE13" s="107">
        <v>0</v>
      </c>
      <c r="AF13" s="107">
        <v>0</v>
      </c>
      <c r="AG13" s="107">
        <v>0</v>
      </c>
      <c r="AH13" s="107">
        <v>0</v>
      </c>
      <c r="AI13" s="107">
        <v>0</v>
      </c>
      <c r="AJ13" s="107">
        <v>0</v>
      </c>
      <c r="AK13" s="107">
        <v>0</v>
      </c>
      <c r="AL13" s="107">
        <v>0</v>
      </c>
      <c r="AM13" s="107">
        <v>0</v>
      </c>
      <c r="AN13" s="107">
        <v>0</v>
      </c>
      <c r="AO13" s="107">
        <v>0</v>
      </c>
      <c r="AP13" s="107">
        <v>0</v>
      </c>
      <c r="AQ13" s="107">
        <v>0</v>
      </c>
      <c r="AR13" s="107">
        <v>0</v>
      </c>
      <c r="AS13" s="107">
        <v>0</v>
      </c>
      <c r="AT13" s="107">
        <v>0</v>
      </c>
      <c r="AU13" s="107">
        <v>0</v>
      </c>
      <c r="AV13" s="107">
        <v>23619.891891891893</v>
      </c>
      <c r="AW13" s="107">
        <v>0</v>
      </c>
      <c r="AX13" s="107">
        <v>0</v>
      </c>
      <c r="AY13" s="107">
        <v>6325.9919221621622</v>
      </c>
      <c r="AZ13" s="107">
        <v>0</v>
      </c>
      <c r="BA13" s="107">
        <v>0</v>
      </c>
      <c r="BB13" s="107">
        <v>0</v>
      </c>
      <c r="BC13" s="107">
        <v>0</v>
      </c>
      <c r="BD13" s="107">
        <v>29945.883814054054</v>
      </c>
    </row>
    <row r="14" spans="1:56" x14ac:dyDescent="0.35">
      <c r="E14" s="102" t="s">
        <v>351</v>
      </c>
      <c r="F14" s="99" t="s">
        <v>62</v>
      </c>
      <c r="G14" s="100" t="s">
        <v>99</v>
      </c>
      <c r="H14" s="107">
        <v>20</v>
      </c>
      <c r="I14" s="107">
        <v>0</v>
      </c>
      <c r="J14" s="107">
        <v>0</v>
      </c>
      <c r="K14" s="107">
        <v>4</v>
      </c>
      <c r="L14" s="107">
        <v>0</v>
      </c>
      <c r="M14" s="107">
        <v>0</v>
      </c>
      <c r="N14" s="107">
        <v>0</v>
      </c>
      <c r="O14" s="107">
        <v>0</v>
      </c>
      <c r="P14" s="107">
        <v>24</v>
      </c>
      <c r="Q14" s="101" t="s">
        <v>352</v>
      </c>
      <c r="R14" s="101" t="s">
        <v>353</v>
      </c>
      <c r="S14" s="107">
        <v>4499.0270270270266</v>
      </c>
      <c r="T14" s="107">
        <v>0</v>
      </c>
      <c r="U14" s="107">
        <v>0</v>
      </c>
      <c r="V14" s="107">
        <v>1012.1587075459461</v>
      </c>
      <c r="W14" s="107">
        <v>0</v>
      </c>
      <c r="X14" s="107">
        <v>0</v>
      </c>
      <c r="Y14" s="107">
        <v>0</v>
      </c>
      <c r="Z14" s="107">
        <v>0</v>
      </c>
      <c r="AA14" s="107">
        <v>5511.1857345729732</v>
      </c>
      <c r="AB14" s="100" t="s">
        <v>342</v>
      </c>
      <c r="AC14" s="100" t="s">
        <v>111</v>
      </c>
      <c r="AD14" s="107">
        <v>0</v>
      </c>
      <c r="AE14" s="107">
        <v>0</v>
      </c>
      <c r="AF14" s="107">
        <v>0</v>
      </c>
      <c r="AG14" s="107">
        <v>0</v>
      </c>
      <c r="AH14" s="107">
        <v>0</v>
      </c>
      <c r="AI14" s="107">
        <v>0</v>
      </c>
      <c r="AJ14" s="107">
        <v>0</v>
      </c>
      <c r="AK14" s="107">
        <v>0</v>
      </c>
      <c r="AL14" s="107">
        <v>0</v>
      </c>
      <c r="AM14" s="107">
        <v>0</v>
      </c>
      <c r="AN14" s="107">
        <v>0</v>
      </c>
      <c r="AO14" s="107">
        <v>0</v>
      </c>
      <c r="AP14" s="107">
        <v>0</v>
      </c>
      <c r="AQ14" s="107">
        <v>0</v>
      </c>
      <c r="AR14" s="107">
        <v>0</v>
      </c>
      <c r="AS14" s="107">
        <v>0</v>
      </c>
      <c r="AT14" s="107">
        <v>0</v>
      </c>
      <c r="AU14" s="107">
        <v>0</v>
      </c>
      <c r="AV14" s="107">
        <v>4499.0270270270266</v>
      </c>
      <c r="AW14" s="107">
        <v>0</v>
      </c>
      <c r="AX14" s="107">
        <v>0</v>
      </c>
      <c r="AY14" s="107">
        <v>1012.1587075459461</v>
      </c>
      <c r="AZ14" s="107">
        <v>0</v>
      </c>
      <c r="BA14" s="107">
        <v>0</v>
      </c>
      <c r="BB14" s="107">
        <v>0</v>
      </c>
      <c r="BC14" s="107">
        <v>0</v>
      </c>
      <c r="BD14" s="107">
        <v>5511.1857345729732</v>
      </c>
    </row>
    <row r="15" spans="1:56" x14ac:dyDescent="0.35">
      <c r="E15" s="102" t="s">
        <v>354</v>
      </c>
      <c r="F15" s="99" t="s">
        <v>62</v>
      </c>
      <c r="G15" s="100" t="s">
        <v>99</v>
      </c>
      <c r="H15" s="107">
        <v>12</v>
      </c>
      <c r="I15" s="107">
        <v>0</v>
      </c>
      <c r="J15" s="107">
        <v>0</v>
      </c>
      <c r="K15" s="107">
        <v>0</v>
      </c>
      <c r="L15" s="107">
        <v>0</v>
      </c>
      <c r="M15" s="107">
        <v>0</v>
      </c>
      <c r="N15" s="107">
        <v>0</v>
      </c>
      <c r="O15" s="107">
        <v>0</v>
      </c>
      <c r="P15" s="107">
        <v>12</v>
      </c>
      <c r="Q15" s="101" t="s">
        <v>355</v>
      </c>
      <c r="R15" s="101" t="s">
        <v>356</v>
      </c>
      <c r="S15" s="108">
        <v>337427.02702702698</v>
      </c>
      <c r="T15" s="108">
        <v>0</v>
      </c>
      <c r="U15" s="108">
        <v>0</v>
      </c>
      <c r="V15" s="108">
        <v>0</v>
      </c>
      <c r="W15" s="108">
        <v>0</v>
      </c>
      <c r="X15" s="108">
        <v>0</v>
      </c>
      <c r="Y15" s="108">
        <v>0</v>
      </c>
      <c r="Z15" s="108">
        <v>0</v>
      </c>
      <c r="AA15" s="108">
        <v>337427.02702702698</v>
      </c>
      <c r="AB15" s="100" t="s">
        <v>342</v>
      </c>
      <c r="AC15" s="100" t="s">
        <v>111</v>
      </c>
      <c r="AD15" s="108">
        <v>0</v>
      </c>
      <c r="AE15" s="108">
        <v>0</v>
      </c>
      <c r="AF15" s="108">
        <v>0</v>
      </c>
      <c r="AG15" s="108">
        <v>0</v>
      </c>
      <c r="AH15" s="108">
        <v>0</v>
      </c>
      <c r="AI15" s="108">
        <v>0</v>
      </c>
      <c r="AJ15" s="108">
        <v>0</v>
      </c>
      <c r="AK15" s="108">
        <v>0</v>
      </c>
      <c r="AL15" s="108">
        <v>0</v>
      </c>
      <c r="AM15" s="108">
        <v>0</v>
      </c>
      <c r="AN15" s="108">
        <v>0</v>
      </c>
      <c r="AO15" s="108">
        <v>0</v>
      </c>
      <c r="AP15" s="108">
        <v>0</v>
      </c>
      <c r="AQ15" s="108">
        <v>0</v>
      </c>
      <c r="AR15" s="108">
        <v>0</v>
      </c>
      <c r="AS15" s="108">
        <v>0</v>
      </c>
      <c r="AT15" s="108">
        <v>0</v>
      </c>
      <c r="AU15" s="108">
        <v>0</v>
      </c>
      <c r="AV15" s="108">
        <v>337427.02702702698</v>
      </c>
      <c r="AW15" s="108">
        <v>0</v>
      </c>
      <c r="AX15" s="108">
        <v>0</v>
      </c>
      <c r="AY15" s="108">
        <v>0</v>
      </c>
      <c r="AZ15" s="108">
        <v>0</v>
      </c>
      <c r="BA15" s="108">
        <v>0</v>
      </c>
      <c r="BB15" s="108">
        <v>0</v>
      </c>
      <c r="BC15" s="108">
        <v>0</v>
      </c>
      <c r="BD15" s="108">
        <v>337427.02702702698</v>
      </c>
    </row>
    <row r="16" spans="1:56" ht="10.5" x14ac:dyDescent="0.4">
      <c r="D16" s="106" t="s">
        <v>45</v>
      </c>
      <c r="F16" s="99" t="s">
        <v>62</v>
      </c>
      <c r="G16" s="100" t="s">
        <v>112</v>
      </c>
      <c r="H16" s="109"/>
      <c r="I16" s="109"/>
      <c r="J16" s="109"/>
      <c r="K16" s="109"/>
      <c r="L16" s="109"/>
      <c r="M16" s="109"/>
      <c r="N16" s="109"/>
      <c r="O16" s="109"/>
      <c r="P16" s="109"/>
      <c r="Q16" s="101" t="s">
        <v>112</v>
      </c>
      <c r="R16" s="101" t="s">
        <v>112</v>
      </c>
      <c r="S16" s="107">
        <v>419871.69729729724</v>
      </c>
      <c r="T16" s="107">
        <v>0</v>
      </c>
      <c r="U16" s="107">
        <v>0</v>
      </c>
      <c r="V16" s="107">
        <v>21887.932050681084</v>
      </c>
      <c r="W16" s="107">
        <v>0</v>
      </c>
      <c r="X16" s="107">
        <v>0</v>
      </c>
      <c r="Y16" s="107">
        <v>0</v>
      </c>
      <c r="Z16" s="107">
        <v>0</v>
      </c>
      <c r="AA16" s="107">
        <v>441759.62934797833</v>
      </c>
      <c r="AB16" s="100" t="s">
        <v>112</v>
      </c>
      <c r="AC16" s="100" t="s">
        <v>112</v>
      </c>
      <c r="AD16" s="107">
        <v>0</v>
      </c>
      <c r="AE16" s="107">
        <v>0</v>
      </c>
      <c r="AF16" s="107">
        <v>0</v>
      </c>
      <c r="AG16" s="107">
        <v>0</v>
      </c>
      <c r="AH16" s="107">
        <v>0</v>
      </c>
      <c r="AI16" s="107">
        <v>0</v>
      </c>
      <c r="AJ16" s="107">
        <v>0</v>
      </c>
      <c r="AK16" s="107">
        <v>0</v>
      </c>
      <c r="AL16" s="107">
        <v>0</v>
      </c>
      <c r="AM16" s="107">
        <v>0</v>
      </c>
      <c r="AN16" s="107">
        <v>0</v>
      </c>
      <c r="AO16" s="107">
        <v>0</v>
      </c>
      <c r="AP16" s="107">
        <v>0</v>
      </c>
      <c r="AQ16" s="107">
        <v>0</v>
      </c>
      <c r="AR16" s="107">
        <v>0</v>
      </c>
      <c r="AS16" s="107">
        <v>0</v>
      </c>
      <c r="AT16" s="107">
        <v>0</v>
      </c>
      <c r="AU16" s="107">
        <v>0</v>
      </c>
      <c r="AV16" s="107">
        <v>419871.69729729724</v>
      </c>
      <c r="AW16" s="107">
        <v>0</v>
      </c>
      <c r="AX16" s="107">
        <v>0</v>
      </c>
      <c r="AY16" s="107">
        <v>21887.932050681084</v>
      </c>
      <c r="AZ16" s="107">
        <v>0</v>
      </c>
      <c r="BA16" s="107">
        <v>0</v>
      </c>
      <c r="BB16" s="107">
        <v>0</v>
      </c>
      <c r="BC16" s="107">
        <v>0</v>
      </c>
      <c r="BD16" s="107">
        <v>441759.62934797833</v>
      </c>
    </row>
    <row r="17" spans="2:56" x14ac:dyDescent="0.35">
      <c r="D17" s="102" t="s">
        <v>357</v>
      </c>
      <c r="F17" s="99" t="s">
        <v>62</v>
      </c>
      <c r="G17" s="100" t="s">
        <v>196</v>
      </c>
      <c r="H17" s="107">
        <v>0</v>
      </c>
      <c r="I17" s="107">
        <v>6</v>
      </c>
      <c r="J17" s="107">
        <v>12</v>
      </c>
      <c r="K17" s="107">
        <v>12</v>
      </c>
      <c r="L17" s="107">
        <v>12</v>
      </c>
      <c r="M17" s="107">
        <v>0</v>
      </c>
      <c r="N17" s="107">
        <v>0</v>
      </c>
      <c r="O17" s="107">
        <v>0</v>
      </c>
      <c r="P17" s="107">
        <v>42</v>
      </c>
      <c r="Q17" s="101" t="s">
        <v>358</v>
      </c>
      <c r="R17" s="101" t="s">
        <v>359</v>
      </c>
      <c r="S17" s="107">
        <v>0</v>
      </c>
      <c r="T17" s="107">
        <v>21055.446486486486</v>
      </c>
      <c r="U17" s="107">
        <v>43795.328691891904</v>
      </c>
      <c r="V17" s="107">
        <v>45547.141839567572</v>
      </c>
      <c r="W17" s="107">
        <v>47369.027513150279</v>
      </c>
      <c r="X17" s="107">
        <v>0</v>
      </c>
      <c r="Y17" s="107">
        <v>0</v>
      </c>
      <c r="Z17" s="107">
        <v>0</v>
      </c>
      <c r="AA17" s="107">
        <v>157766.94453109623</v>
      </c>
      <c r="AB17" s="100" t="s">
        <v>342</v>
      </c>
      <c r="AC17" s="100" t="s">
        <v>111</v>
      </c>
      <c r="AD17" s="107">
        <v>0</v>
      </c>
      <c r="AE17" s="107">
        <v>0</v>
      </c>
      <c r="AF17" s="107">
        <v>0</v>
      </c>
      <c r="AG17" s="107">
        <v>0</v>
      </c>
      <c r="AH17" s="107">
        <v>0</v>
      </c>
      <c r="AI17" s="107">
        <v>0</v>
      </c>
      <c r="AJ17" s="107">
        <v>0</v>
      </c>
      <c r="AK17" s="107">
        <v>0</v>
      </c>
      <c r="AL17" s="107">
        <v>0</v>
      </c>
      <c r="AM17" s="107">
        <v>0</v>
      </c>
      <c r="AN17" s="107">
        <v>0</v>
      </c>
      <c r="AO17" s="107">
        <v>0</v>
      </c>
      <c r="AP17" s="107">
        <v>0</v>
      </c>
      <c r="AQ17" s="107">
        <v>0</v>
      </c>
      <c r="AR17" s="107">
        <v>0</v>
      </c>
      <c r="AS17" s="107">
        <v>0</v>
      </c>
      <c r="AT17" s="107">
        <v>0</v>
      </c>
      <c r="AU17" s="107">
        <v>0</v>
      </c>
      <c r="AV17" s="107">
        <v>0</v>
      </c>
      <c r="AW17" s="107">
        <v>21055.446486486486</v>
      </c>
      <c r="AX17" s="107">
        <v>43795.328691891904</v>
      </c>
      <c r="AY17" s="107">
        <v>45547.141839567572</v>
      </c>
      <c r="AZ17" s="107">
        <v>47369.027513150279</v>
      </c>
      <c r="BA17" s="107">
        <v>0</v>
      </c>
      <c r="BB17" s="107">
        <v>0</v>
      </c>
      <c r="BC17" s="107">
        <v>0</v>
      </c>
      <c r="BD17" s="107">
        <v>157766.94453109623</v>
      </c>
    </row>
    <row r="18" spans="2:56" ht="10.5" x14ac:dyDescent="0.4">
      <c r="D18" s="106" t="s">
        <v>360</v>
      </c>
      <c r="F18" s="99" t="s">
        <v>62</v>
      </c>
    </row>
    <row r="19" spans="2:56" x14ac:dyDescent="0.35">
      <c r="E19" s="102" t="s">
        <v>361</v>
      </c>
      <c r="F19" s="99" t="s">
        <v>62</v>
      </c>
      <c r="G19" s="100" t="s">
        <v>99</v>
      </c>
      <c r="H19" s="107">
        <v>0</v>
      </c>
      <c r="I19" s="107">
        <v>3</v>
      </c>
      <c r="J19" s="107">
        <v>3</v>
      </c>
      <c r="K19" s="107">
        <v>3</v>
      </c>
      <c r="L19" s="107">
        <v>3</v>
      </c>
      <c r="M19" s="107">
        <v>3</v>
      </c>
      <c r="N19" s="107">
        <v>3</v>
      </c>
      <c r="O19" s="107">
        <v>0</v>
      </c>
      <c r="P19" s="107">
        <v>18</v>
      </c>
      <c r="Q19" s="101" t="s">
        <v>249</v>
      </c>
      <c r="R19" s="101" t="s">
        <v>250</v>
      </c>
      <c r="S19" s="108">
        <v>0</v>
      </c>
      <c r="T19" s="108">
        <v>43865.513513513513</v>
      </c>
      <c r="U19" s="108">
        <v>45620.134054054062</v>
      </c>
      <c r="V19" s="108">
        <v>47444.939416216221</v>
      </c>
      <c r="W19" s="108">
        <v>49342.736992864877</v>
      </c>
      <c r="X19" s="108">
        <v>51316.446472579475</v>
      </c>
      <c r="Y19" s="108">
        <v>53369.104331482653</v>
      </c>
      <c r="Z19" s="108">
        <v>0</v>
      </c>
      <c r="AA19" s="108">
        <v>290958.87478071079</v>
      </c>
      <c r="AB19" s="100" t="s">
        <v>342</v>
      </c>
      <c r="AC19" s="100" t="s">
        <v>362</v>
      </c>
      <c r="AD19" s="108">
        <v>0</v>
      </c>
      <c r="AE19" s="108">
        <v>35969.721081081079</v>
      </c>
      <c r="AF19" s="108">
        <v>37408.509924324331</v>
      </c>
      <c r="AG19" s="108">
        <v>38904.850321297301</v>
      </c>
      <c r="AH19" s="108">
        <v>40461.044334149199</v>
      </c>
      <c r="AI19" s="108">
        <v>42079.486107515171</v>
      </c>
      <c r="AJ19" s="108">
        <v>43762.665551815779</v>
      </c>
      <c r="AK19" s="108">
        <v>0</v>
      </c>
      <c r="AL19" s="108">
        <v>238586.27732018288</v>
      </c>
      <c r="AM19" s="108">
        <v>0</v>
      </c>
      <c r="AN19" s="108">
        <v>0</v>
      </c>
      <c r="AO19" s="108">
        <v>0</v>
      </c>
      <c r="AP19" s="108">
        <v>0</v>
      </c>
      <c r="AQ19" s="108">
        <v>0</v>
      </c>
      <c r="AR19" s="108">
        <v>0</v>
      </c>
      <c r="AS19" s="108">
        <v>0</v>
      </c>
      <c r="AT19" s="108">
        <v>0</v>
      </c>
      <c r="AU19" s="108">
        <v>0</v>
      </c>
      <c r="AV19" s="108">
        <v>0</v>
      </c>
      <c r="AW19" s="108">
        <v>7895.7924324324322</v>
      </c>
      <c r="AX19" s="108">
        <v>8211.6241297297292</v>
      </c>
      <c r="AY19" s="108">
        <v>8540.0890949189197</v>
      </c>
      <c r="AZ19" s="108">
        <v>8881.6926587156777</v>
      </c>
      <c r="BA19" s="108">
        <v>9236.9603650643057</v>
      </c>
      <c r="BB19" s="108">
        <v>9606.438779666878</v>
      </c>
      <c r="BC19" s="108">
        <v>0</v>
      </c>
      <c r="BD19" s="108">
        <v>52372.597460527948</v>
      </c>
    </row>
    <row r="20" spans="2:56" ht="10.5" x14ac:dyDescent="0.4">
      <c r="C20" s="106" t="s">
        <v>45</v>
      </c>
      <c r="F20" s="99" t="s">
        <v>62</v>
      </c>
      <c r="G20" s="100" t="s">
        <v>112</v>
      </c>
      <c r="H20" s="109"/>
      <c r="I20" s="109"/>
      <c r="J20" s="109"/>
      <c r="K20" s="109"/>
      <c r="L20" s="109"/>
      <c r="M20" s="109"/>
      <c r="N20" s="109"/>
      <c r="O20" s="109"/>
      <c r="P20" s="109"/>
      <c r="Q20" s="101" t="s">
        <v>112</v>
      </c>
      <c r="R20" s="101" t="s">
        <v>112</v>
      </c>
      <c r="S20" s="108">
        <v>419871.69729729724</v>
      </c>
      <c r="T20" s="108">
        <v>64920.959999999999</v>
      </c>
      <c r="U20" s="108">
        <v>89415.462745945959</v>
      </c>
      <c r="V20" s="108">
        <v>114880.01330646488</v>
      </c>
      <c r="W20" s="108">
        <v>96711.764506015155</v>
      </c>
      <c r="X20" s="108">
        <v>51316.446472579475</v>
      </c>
      <c r="Y20" s="108">
        <v>53369.104331482653</v>
      </c>
      <c r="Z20" s="108">
        <v>0</v>
      </c>
      <c r="AA20" s="108">
        <v>890485.44865978532</v>
      </c>
      <c r="AB20" s="100" t="s">
        <v>112</v>
      </c>
      <c r="AC20" s="100" t="s">
        <v>112</v>
      </c>
      <c r="AD20" s="108">
        <v>0</v>
      </c>
      <c r="AE20" s="108">
        <v>35969.721081081079</v>
      </c>
      <c r="AF20" s="108">
        <v>37408.509924324331</v>
      </c>
      <c r="AG20" s="108">
        <v>38904.850321297301</v>
      </c>
      <c r="AH20" s="108">
        <v>40461.044334149199</v>
      </c>
      <c r="AI20" s="108">
        <v>42079.486107515171</v>
      </c>
      <c r="AJ20" s="108">
        <v>43762.665551815779</v>
      </c>
      <c r="AK20" s="108">
        <v>0</v>
      </c>
      <c r="AL20" s="108">
        <v>238586.27732018288</v>
      </c>
      <c r="AM20" s="108">
        <v>0</v>
      </c>
      <c r="AN20" s="108">
        <v>0</v>
      </c>
      <c r="AO20" s="108">
        <v>0</v>
      </c>
      <c r="AP20" s="108">
        <v>0</v>
      </c>
      <c r="AQ20" s="108">
        <v>0</v>
      </c>
      <c r="AR20" s="108">
        <v>0</v>
      </c>
      <c r="AS20" s="108">
        <v>0</v>
      </c>
      <c r="AT20" s="108">
        <v>0</v>
      </c>
      <c r="AU20" s="108">
        <v>0</v>
      </c>
      <c r="AV20" s="108">
        <v>419871.69729729724</v>
      </c>
      <c r="AW20" s="108">
        <v>28951.23891891892</v>
      </c>
      <c r="AX20" s="108">
        <v>52006.952821621635</v>
      </c>
      <c r="AY20" s="108">
        <v>75975.162985167583</v>
      </c>
      <c r="AZ20" s="108">
        <v>56250.720171865956</v>
      </c>
      <c r="BA20" s="108">
        <v>9236.9603650643057</v>
      </c>
      <c r="BB20" s="108">
        <v>9606.438779666878</v>
      </c>
      <c r="BC20" s="108">
        <v>0</v>
      </c>
      <c r="BD20" s="108">
        <v>651899.17133960244</v>
      </c>
    </row>
    <row r="21" spans="2:56" ht="10.5" x14ac:dyDescent="0.4">
      <c r="B21" s="106" t="s">
        <v>363</v>
      </c>
      <c r="F21" s="99" t="s">
        <v>62</v>
      </c>
      <c r="G21" s="100" t="s">
        <v>112</v>
      </c>
      <c r="H21" s="109"/>
      <c r="I21" s="109"/>
      <c r="J21" s="109"/>
      <c r="K21" s="109"/>
      <c r="L21" s="109"/>
      <c r="M21" s="109"/>
      <c r="N21" s="109"/>
      <c r="O21" s="109"/>
      <c r="P21" s="109"/>
      <c r="Q21" s="101" t="s">
        <v>112</v>
      </c>
      <c r="R21" s="101" t="s">
        <v>112</v>
      </c>
      <c r="S21" s="107">
        <v>462050.07567567565</v>
      </c>
      <c r="T21" s="107">
        <v>138030.14918918916</v>
      </c>
      <c r="U21" s="107">
        <v>119828.88544864867</v>
      </c>
      <c r="V21" s="107">
        <v>146509.97291727571</v>
      </c>
      <c r="W21" s="107">
        <v>96711.764506015155</v>
      </c>
      <c r="X21" s="107">
        <v>51316.446472579475</v>
      </c>
      <c r="Y21" s="107">
        <v>53369.104331482653</v>
      </c>
      <c r="Z21" s="107">
        <v>0</v>
      </c>
      <c r="AA21" s="107">
        <v>1067816.3985408663</v>
      </c>
      <c r="AB21" s="100" t="s">
        <v>112</v>
      </c>
      <c r="AC21" s="100" t="s">
        <v>112</v>
      </c>
      <c r="AD21" s="107">
        <v>0</v>
      </c>
      <c r="AE21" s="107">
        <v>35969.721081081079</v>
      </c>
      <c r="AF21" s="107">
        <v>37408.509924324331</v>
      </c>
      <c r="AG21" s="107">
        <v>38904.850321297301</v>
      </c>
      <c r="AH21" s="107">
        <v>40461.044334149199</v>
      </c>
      <c r="AI21" s="107">
        <v>42079.486107515171</v>
      </c>
      <c r="AJ21" s="107">
        <v>43762.665551815779</v>
      </c>
      <c r="AK21" s="107">
        <v>0</v>
      </c>
      <c r="AL21" s="107">
        <v>238586.27732018288</v>
      </c>
      <c r="AM21" s="107">
        <v>0</v>
      </c>
      <c r="AN21" s="107">
        <v>0</v>
      </c>
      <c r="AO21" s="107">
        <v>0</v>
      </c>
      <c r="AP21" s="107">
        <v>0</v>
      </c>
      <c r="AQ21" s="107">
        <v>0</v>
      </c>
      <c r="AR21" s="107">
        <v>0</v>
      </c>
      <c r="AS21" s="107">
        <v>0</v>
      </c>
      <c r="AT21" s="107">
        <v>0</v>
      </c>
      <c r="AU21" s="107">
        <v>0</v>
      </c>
      <c r="AV21" s="107">
        <v>462050.07567567565</v>
      </c>
      <c r="AW21" s="107">
        <v>102060.42810810808</v>
      </c>
      <c r="AX21" s="107">
        <v>82420.375524324336</v>
      </c>
      <c r="AY21" s="107">
        <v>107605.12259597839</v>
      </c>
      <c r="AZ21" s="107">
        <v>56250.720171865956</v>
      </c>
      <c r="BA21" s="107">
        <v>9236.9603650643057</v>
      </c>
      <c r="BB21" s="107">
        <v>9606.438779666878</v>
      </c>
      <c r="BC21" s="107">
        <v>0</v>
      </c>
      <c r="BD21" s="107">
        <v>829230.12122068356</v>
      </c>
    </row>
    <row r="22" spans="2:56" ht="10.5" x14ac:dyDescent="0.4">
      <c r="B22" s="106" t="s">
        <v>364</v>
      </c>
      <c r="F22" s="99" t="s">
        <v>62</v>
      </c>
    </row>
    <row r="23" spans="2:56" ht="10.5" x14ac:dyDescent="0.4">
      <c r="C23" s="106" t="s">
        <v>365</v>
      </c>
      <c r="F23" s="99" t="s">
        <v>62</v>
      </c>
    </row>
    <row r="24" spans="2:56" ht="10.5" x14ac:dyDescent="0.4">
      <c r="D24" s="106" t="s">
        <v>366</v>
      </c>
      <c r="F24" s="99" t="s">
        <v>62</v>
      </c>
    </row>
    <row r="25" spans="2:56" x14ac:dyDescent="0.35">
      <c r="E25" s="102" t="s">
        <v>367</v>
      </c>
      <c r="F25" s="99" t="s">
        <v>62</v>
      </c>
      <c r="G25" s="100" t="s">
        <v>368</v>
      </c>
      <c r="H25" s="107">
        <v>0</v>
      </c>
      <c r="I25" s="107">
        <v>36</v>
      </c>
      <c r="J25" s="107">
        <v>36</v>
      </c>
      <c r="K25" s="107">
        <v>36</v>
      </c>
      <c r="L25" s="107">
        <v>36</v>
      </c>
      <c r="M25" s="107">
        <v>36</v>
      </c>
      <c r="N25" s="107">
        <v>36</v>
      </c>
      <c r="O25" s="107">
        <v>36</v>
      </c>
      <c r="P25" s="107">
        <v>252</v>
      </c>
      <c r="Q25" s="101" t="s">
        <v>263</v>
      </c>
      <c r="R25" s="101" t="s">
        <v>264</v>
      </c>
      <c r="S25" s="107">
        <v>0</v>
      </c>
      <c r="T25" s="107">
        <v>68108.108108108107</v>
      </c>
      <c r="U25" s="107">
        <v>68108.108108108107</v>
      </c>
      <c r="V25" s="107">
        <v>68108.108108108107</v>
      </c>
      <c r="W25" s="107">
        <v>68108.108108108107</v>
      </c>
      <c r="X25" s="107">
        <v>68108.108108108107</v>
      </c>
      <c r="Y25" s="107">
        <v>68108.108108108107</v>
      </c>
      <c r="Z25" s="107">
        <v>68108.108108108107</v>
      </c>
      <c r="AA25" s="107">
        <v>476756.75675675675</v>
      </c>
      <c r="AB25" s="100" t="s">
        <v>342</v>
      </c>
      <c r="AC25" s="100" t="s">
        <v>261</v>
      </c>
      <c r="AD25" s="107">
        <v>0</v>
      </c>
      <c r="AE25" s="107">
        <v>68108.108108108107</v>
      </c>
      <c r="AF25" s="107">
        <v>68108.108108108107</v>
      </c>
      <c r="AG25" s="107">
        <v>68108.108108108107</v>
      </c>
      <c r="AH25" s="107">
        <v>68108.108108108107</v>
      </c>
      <c r="AI25" s="107">
        <v>68108.108108108107</v>
      </c>
      <c r="AJ25" s="107">
        <v>68108.108108108107</v>
      </c>
      <c r="AK25" s="107">
        <v>68108.108108108107</v>
      </c>
      <c r="AL25" s="107">
        <v>476756.75675675675</v>
      </c>
      <c r="AM25" s="107">
        <v>0</v>
      </c>
      <c r="AN25" s="107">
        <v>0</v>
      </c>
      <c r="AO25" s="107">
        <v>0</v>
      </c>
      <c r="AP25" s="107">
        <v>0</v>
      </c>
      <c r="AQ25" s="107">
        <v>0</v>
      </c>
      <c r="AR25" s="107">
        <v>0</v>
      </c>
      <c r="AS25" s="107">
        <v>0</v>
      </c>
      <c r="AT25" s="107">
        <v>0</v>
      </c>
      <c r="AU25" s="107">
        <v>0</v>
      </c>
      <c r="AV25" s="107">
        <v>0</v>
      </c>
      <c r="AW25" s="107">
        <v>0</v>
      </c>
      <c r="AX25" s="107">
        <v>0</v>
      </c>
      <c r="AY25" s="107">
        <v>0</v>
      </c>
      <c r="AZ25" s="107">
        <v>0</v>
      </c>
      <c r="BA25" s="107">
        <v>0</v>
      </c>
      <c r="BB25" s="107">
        <v>0</v>
      </c>
      <c r="BC25" s="107">
        <v>0</v>
      </c>
      <c r="BD25" s="107">
        <v>0</v>
      </c>
    </row>
    <row r="26" spans="2:56" x14ac:dyDescent="0.35">
      <c r="E26" s="102" t="s">
        <v>369</v>
      </c>
      <c r="F26" s="99" t="s">
        <v>62</v>
      </c>
      <c r="G26" s="100" t="s">
        <v>368</v>
      </c>
      <c r="H26" s="107">
        <v>0</v>
      </c>
      <c r="I26" s="107">
        <v>36</v>
      </c>
      <c r="J26" s="107">
        <v>36</v>
      </c>
      <c r="K26" s="107">
        <v>36</v>
      </c>
      <c r="L26" s="107">
        <v>36</v>
      </c>
      <c r="M26" s="107">
        <v>36</v>
      </c>
      <c r="N26" s="107">
        <v>36</v>
      </c>
      <c r="O26" s="107">
        <v>36</v>
      </c>
      <c r="P26" s="107">
        <v>252</v>
      </c>
      <c r="Q26" s="101" t="s">
        <v>370</v>
      </c>
      <c r="R26" s="101" t="s">
        <v>371</v>
      </c>
      <c r="S26" s="107">
        <v>0</v>
      </c>
      <c r="T26" s="107">
        <v>26270.27027027027</v>
      </c>
      <c r="U26" s="107">
        <v>26270.27027027027</v>
      </c>
      <c r="V26" s="107">
        <v>26270.27027027027</v>
      </c>
      <c r="W26" s="107">
        <v>26270.27027027027</v>
      </c>
      <c r="X26" s="107">
        <v>26270.27027027027</v>
      </c>
      <c r="Y26" s="107">
        <v>26270.27027027027</v>
      </c>
      <c r="Z26" s="107">
        <v>26270.27027027027</v>
      </c>
      <c r="AA26" s="107">
        <v>183891.89189189189</v>
      </c>
      <c r="AB26" s="100" t="s">
        <v>342</v>
      </c>
      <c r="AC26" s="100" t="s">
        <v>261</v>
      </c>
      <c r="AD26" s="107">
        <v>0</v>
      </c>
      <c r="AE26" s="107">
        <v>26270.27027027027</v>
      </c>
      <c r="AF26" s="107">
        <v>26270.27027027027</v>
      </c>
      <c r="AG26" s="107">
        <v>26270.27027027027</v>
      </c>
      <c r="AH26" s="107">
        <v>26270.27027027027</v>
      </c>
      <c r="AI26" s="107">
        <v>26270.27027027027</v>
      </c>
      <c r="AJ26" s="107">
        <v>26270.27027027027</v>
      </c>
      <c r="AK26" s="107">
        <v>26270.27027027027</v>
      </c>
      <c r="AL26" s="107">
        <v>183891.89189189189</v>
      </c>
      <c r="AM26" s="107">
        <v>0</v>
      </c>
      <c r="AN26" s="107">
        <v>0</v>
      </c>
      <c r="AO26" s="107">
        <v>0</v>
      </c>
      <c r="AP26" s="107">
        <v>0</v>
      </c>
      <c r="AQ26" s="107">
        <v>0</v>
      </c>
      <c r="AR26" s="107">
        <v>0</v>
      </c>
      <c r="AS26" s="107">
        <v>0</v>
      </c>
      <c r="AT26" s="107">
        <v>0</v>
      </c>
      <c r="AU26" s="107">
        <v>0</v>
      </c>
      <c r="AV26" s="107">
        <v>0</v>
      </c>
      <c r="AW26" s="107">
        <v>0</v>
      </c>
      <c r="AX26" s="107">
        <v>0</v>
      </c>
      <c r="AY26" s="107">
        <v>0</v>
      </c>
      <c r="AZ26" s="107">
        <v>0</v>
      </c>
      <c r="BA26" s="107">
        <v>0</v>
      </c>
      <c r="BB26" s="107">
        <v>0</v>
      </c>
      <c r="BC26" s="107">
        <v>0</v>
      </c>
      <c r="BD26" s="107">
        <v>0</v>
      </c>
    </row>
    <row r="27" spans="2:56" x14ac:dyDescent="0.35">
      <c r="E27" s="102" t="s">
        <v>372</v>
      </c>
      <c r="F27" s="99" t="s">
        <v>62</v>
      </c>
      <c r="G27" s="100" t="s">
        <v>368</v>
      </c>
      <c r="H27" s="107">
        <v>0</v>
      </c>
      <c r="I27" s="107">
        <v>36</v>
      </c>
      <c r="J27" s="107">
        <v>36</v>
      </c>
      <c r="K27" s="107">
        <v>36</v>
      </c>
      <c r="L27" s="107">
        <v>36</v>
      </c>
      <c r="M27" s="107">
        <v>36</v>
      </c>
      <c r="N27" s="107">
        <v>36</v>
      </c>
      <c r="O27" s="107">
        <v>0</v>
      </c>
      <c r="P27" s="107">
        <v>216</v>
      </c>
      <c r="Q27" s="101" t="s">
        <v>233</v>
      </c>
      <c r="R27" s="101" t="s">
        <v>234</v>
      </c>
      <c r="S27" s="107">
        <v>0</v>
      </c>
      <c r="T27" s="107">
        <v>58378.378378378373</v>
      </c>
      <c r="U27" s="107">
        <v>58378.378378378373</v>
      </c>
      <c r="V27" s="107">
        <v>58378.378378378373</v>
      </c>
      <c r="W27" s="107">
        <v>58378.378378378373</v>
      </c>
      <c r="X27" s="107">
        <v>58378.378378378373</v>
      </c>
      <c r="Y27" s="107">
        <v>58378.378378378373</v>
      </c>
      <c r="Z27" s="107">
        <v>0</v>
      </c>
      <c r="AA27" s="107">
        <v>350270.27027027018</v>
      </c>
      <c r="AB27" s="100" t="s">
        <v>342</v>
      </c>
      <c r="AC27" s="100" t="s">
        <v>261</v>
      </c>
      <c r="AD27" s="107">
        <v>0</v>
      </c>
      <c r="AE27" s="107">
        <v>58378.378378378373</v>
      </c>
      <c r="AF27" s="107">
        <v>58378.378378378373</v>
      </c>
      <c r="AG27" s="107">
        <v>58378.378378378373</v>
      </c>
      <c r="AH27" s="107">
        <v>58378.378378378373</v>
      </c>
      <c r="AI27" s="107">
        <v>58378.378378378373</v>
      </c>
      <c r="AJ27" s="107">
        <v>58378.378378378373</v>
      </c>
      <c r="AK27" s="107">
        <v>0</v>
      </c>
      <c r="AL27" s="107">
        <v>350270.27027027018</v>
      </c>
      <c r="AM27" s="107">
        <v>0</v>
      </c>
      <c r="AN27" s="107">
        <v>0</v>
      </c>
      <c r="AO27" s="107">
        <v>0</v>
      </c>
      <c r="AP27" s="107">
        <v>0</v>
      </c>
      <c r="AQ27" s="107">
        <v>0</v>
      </c>
      <c r="AR27" s="107">
        <v>0</v>
      </c>
      <c r="AS27" s="107">
        <v>0</v>
      </c>
      <c r="AT27" s="107">
        <v>0</v>
      </c>
      <c r="AU27" s="107">
        <v>0</v>
      </c>
      <c r="AV27" s="107">
        <v>0</v>
      </c>
      <c r="AW27" s="107">
        <v>0</v>
      </c>
      <c r="AX27" s="107">
        <v>0</v>
      </c>
      <c r="AY27" s="107">
        <v>0</v>
      </c>
      <c r="AZ27" s="107">
        <v>0</v>
      </c>
      <c r="BA27" s="107">
        <v>0</v>
      </c>
      <c r="BB27" s="107">
        <v>0</v>
      </c>
      <c r="BC27" s="107">
        <v>0</v>
      </c>
      <c r="BD27" s="107">
        <v>0</v>
      </c>
    </row>
    <row r="28" spans="2:56" x14ac:dyDescent="0.35">
      <c r="E28" s="102" t="s">
        <v>373</v>
      </c>
      <c r="F28" s="99" t="s">
        <v>62</v>
      </c>
      <c r="G28" s="100" t="s">
        <v>368</v>
      </c>
      <c r="H28" s="107">
        <v>0</v>
      </c>
      <c r="I28" s="107">
        <v>72</v>
      </c>
      <c r="J28" s="107">
        <v>72</v>
      </c>
      <c r="K28" s="107">
        <v>72</v>
      </c>
      <c r="L28" s="107">
        <v>72</v>
      </c>
      <c r="M28" s="107">
        <v>72</v>
      </c>
      <c r="N28" s="107">
        <v>72</v>
      </c>
      <c r="O28" s="107">
        <v>0</v>
      </c>
      <c r="P28" s="107">
        <v>432</v>
      </c>
      <c r="Q28" s="101" t="s">
        <v>233</v>
      </c>
      <c r="R28" s="101" t="s">
        <v>234</v>
      </c>
      <c r="S28" s="107">
        <v>0</v>
      </c>
      <c r="T28" s="107">
        <v>116756.75675675675</v>
      </c>
      <c r="U28" s="107">
        <v>116756.75675675675</v>
      </c>
      <c r="V28" s="107">
        <v>116756.75675675675</v>
      </c>
      <c r="W28" s="107">
        <v>116756.75675675675</v>
      </c>
      <c r="X28" s="107">
        <v>116756.75675675675</v>
      </c>
      <c r="Y28" s="107">
        <v>116756.75675675675</v>
      </c>
      <c r="Z28" s="107">
        <v>0</v>
      </c>
      <c r="AA28" s="107">
        <v>700540.54054054036</v>
      </c>
      <c r="AB28" s="100" t="s">
        <v>342</v>
      </c>
      <c r="AC28" s="100" t="s">
        <v>111</v>
      </c>
      <c r="AD28" s="107">
        <v>0</v>
      </c>
      <c r="AE28" s="107">
        <v>0</v>
      </c>
      <c r="AF28" s="107">
        <v>0</v>
      </c>
      <c r="AG28" s="107">
        <v>0</v>
      </c>
      <c r="AH28" s="107">
        <v>0</v>
      </c>
      <c r="AI28" s="107">
        <v>0</v>
      </c>
      <c r="AJ28" s="107">
        <v>0</v>
      </c>
      <c r="AK28" s="107">
        <v>0</v>
      </c>
      <c r="AL28" s="107">
        <v>0</v>
      </c>
      <c r="AM28" s="107">
        <v>0</v>
      </c>
      <c r="AN28" s="107">
        <v>0</v>
      </c>
      <c r="AO28" s="107">
        <v>0</v>
      </c>
      <c r="AP28" s="107">
        <v>0</v>
      </c>
      <c r="AQ28" s="107">
        <v>0</v>
      </c>
      <c r="AR28" s="107">
        <v>0</v>
      </c>
      <c r="AS28" s="107">
        <v>0</v>
      </c>
      <c r="AT28" s="107">
        <v>0</v>
      </c>
      <c r="AU28" s="107">
        <v>0</v>
      </c>
      <c r="AV28" s="107">
        <v>0</v>
      </c>
      <c r="AW28" s="107">
        <v>116756.75675675675</v>
      </c>
      <c r="AX28" s="107">
        <v>116756.75675675675</v>
      </c>
      <c r="AY28" s="107">
        <v>116756.75675675675</v>
      </c>
      <c r="AZ28" s="107">
        <v>116756.75675675675</v>
      </c>
      <c r="BA28" s="107">
        <v>116756.75675675675</v>
      </c>
      <c r="BB28" s="107">
        <v>116756.75675675675</v>
      </c>
      <c r="BC28" s="107">
        <v>0</v>
      </c>
      <c r="BD28" s="107">
        <v>700540.54054054036</v>
      </c>
    </row>
    <row r="29" spans="2:56" x14ac:dyDescent="0.35">
      <c r="E29" s="102" t="s">
        <v>374</v>
      </c>
      <c r="F29" s="99" t="s">
        <v>62</v>
      </c>
      <c r="G29" s="100" t="s">
        <v>368</v>
      </c>
      <c r="H29" s="107">
        <v>0</v>
      </c>
      <c r="I29" s="107">
        <v>108</v>
      </c>
      <c r="J29" s="107">
        <v>108</v>
      </c>
      <c r="K29" s="107">
        <v>108</v>
      </c>
      <c r="L29" s="107">
        <v>108</v>
      </c>
      <c r="M29" s="107">
        <v>108</v>
      </c>
      <c r="N29" s="107">
        <v>108</v>
      </c>
      <c r="O29" s="107">
        <v>0</v>
      </c>
      <c r="P29" s="107">
        <v>648</v>
      </c>
      <c r="Q29" s="101" t="s">
        <v>230</v>
      </c>
      <c r="R29" s="101" t="s">
        <v>375</v>
      </c>
      <c r="S29" s="107">
        <v>0</v>
      </c>
      <c r="T29" s="107">
        <v>116756.75675675675</v>
      </c>
      <c r="U29" s="107">
        <v>116756.75675675675</v>
      </c>
      <c r="V29" s="107">
        <v>116756.75675675675</v>
      </c>
      <c r="W29" s="107">
        <v>116756.75675675675</v>
      </c>
      <c r="X29" s="107">
        <v>116756.75675675675</v>
      </c>
      <c r="Y29" s="107">
        <v>116756.75675675675</v>
      </c>
      <c r="Z29" s="107">
        <v>0</v>
      </c>
      <c r="AA29" s="107">
        <v>700540.54054054036</v>
      </c>
      <c r="AB29" s="100" t="s">
        <v>342</v>
      </c>
      <c r="AC29" s="100" t="s">
        <v>111</v>
      </c>
      <c r="AD29" s="107">
        <v>0</v>
      </c>
      <c r="AE29" s="107">
        <v>0</v>
      </c>
      <c r="AF29" s="107">
        <v>0</v>
      </c>
      <c r="AG29" s="107">
        <v>0</v>
      </c>
      <c r="AH29" s="107">
        <v>0</v>
      </c>
      <c r="AI29" s="107">
        <v>0</v>
      </c>
      <c r="AJ29" s="107">
        <v>0</v>
      </c>
      <c r="AK29" s="107">
        <v>0</v>
      </c>
      <c r="AL29" s="107">
        <v>0</v>
      </c>
      <c r="AM29" s="107">
        <v>0</v>
      </c>
      <c r="AN29" s="107">
        <v>0</v>
      </c>
      <c r="AO29" s="107">
        <v>0</v>
      </c>
      <c r="AP29" s="107">
        <v>0</v>
      </c>
      <c r="AQ29" s="107">
        <v>0</v>
      </c>
      <c r="AR29" s="107">
        <v>0</v>
      </c>
      <c r="AS29" s="107">
        <v>0</v>
      </c>
      <c r="AT29" s="107">
        <v>0</v>
      </c>
      <c r="AU29" s="107">
        <v>0</v>
      </c>
      <c r="AV29" s="107">
        <v>0</v>
      </c>
      <c r="AW29" s="107">
        <v>116756.75675675675</v>
      </c>
      <c r="AX29" s="107">
        <v>116756.75675675675</v>
      </c>
      <c r="AY29" s="107">
        <v>116756.75675675675</v>
      </c>
      <c r="AZ29" s="107">
        <v>116756.75675675675</v>
      </c>
      <c r="BA29" s="107">
        <v>116756.75675675675</v>
      </c>
      <c r="BB29" s="107">
        <v>116756.75675675675</v>
      </c>
      <c r="BC29" s="107">
        <v>0</v>
      </c>
      <c r="BD29" s="107">
        <v>700540.54054054036</v>
      </c>
    </row>
    <row r="30" spans="2:56" x14ac:dyDescent="0.35">
      <c r="E30" s="102" t="s">
        <v>376</v>
      </c>
      <c r="F30" s="99" t="s">
        <v>62</v>
      </c>
      <c r="G30" s="100" t="s">
        <v>368</v>
      </c>
      <c r="H30" s="107">
        <v>0</v>
      </c>
      <c r="I30" s="107">
        <v>36</v>
      </c>
      <c r="J30" s="107">
        <v>36</v>
      </c>
      <c r="K30" s="107">
        <v>36</v>
      </c>
      <c r="L30" s="107">
        <v>36</v>
      </c>
      <c r="M30" s="107">
        <v>36</v>
      </c>
      <c r="N30" s="107">
        <v>36</v>
      </c>
      <c r="O30" s="107">
        <v>36</v>
      </c>
      <c r="P30" s="107">
        <v>252</v>
      </c>
      <c r="Q30" s="101" t="s">
        <v>233</v>
      </c>
      <c r="R30" s="101" t="s">
        <v>234</v>
      </c>
      <c r="S30" s="107">
        <v>0</v>
      </c>
      <c r="T30" s="107">
        <v>58378.378378378373</v>
      </c>
      <c r="U30" s="107">
        <v>58378.378378378373</v>
      </c>
      <c r="V30" s="107">
        <v>58378.378378378373</v>
      </c>
      <c r="W30" s="107">
        <v>58378.378378378373</v>
      </c>
      <c r="X30" s="107">
        <v>58378.378378378373</v>
      </c>
      <c r="Y30" s="107">
        <v>58378.378378378373</v>
      </c>
      <c r="Z30" s="107">
        <v>58378.378378378373</v>
      </c>
      <c r="AA30" s="107">
        <v>408648.64864864852</v>
      </c>
      <c r="AB30" s="100" t="s">
        <v>342</v>
      </c>
      <c r="AC30" s="100" t="s">
        <v>261</v>
      </c>
      <c r="AD30" s="107">
        <v>0</v>
      </c>
      <c r="AE30" s="107">
        <v>58378.378378378373</v>
      </c>
      <c r="AF30" s="107">
        <v>58378.378378378373</v>
      </c>
      <c r="AG30" s="107">
        <v>58378.378378378373</v>
      </c>
      <c r="AH30" s="107">
        <v>58378.378378378373</v>
      </c>
      <c r="AI30" s="107">
        <v>58378.378378378373</v>
      </c>
      <c r="AJ30" s="107">
        <v>58378.378378378373</v>
      </c>
      <c r="AK30" s="107">
        <v>58378.378378378373</v>
      </c>
      <c r="AL30" s="107">
        <v>408648.64864864852</v>
      </c>
      <c r="AM30" s="107">
        <v>0</v>
      </c>
      <c r="AN30" s="107">
        <v>0</v>
      </c>
      <c r="AO30" s="107">
        <v>0</v>
      </c>
      <c r="AP30" s="107">
        <v>0</v>
      </c>
      <c r="AQ30" s="107">
        <v>0</v>
      </c>
      <c r="AR30" s="107">
        <v>0</v>
      </c>
      <c r="AS30" s="107">
        <v>0</v>
      </c>
      <c r="AT30" s="107">
        <v>0</v>
      </c>
      <c r="AU30" s="107">
        <v>0</v>
      </c>
      <c r="AV30" s="107">
        <v>0</v>
      </c>
      <c r="AW30" s="107">
        <v>0</v>
      </c>
      <c r="AX30" s="107">
        <v>0</v>
      </c>
      <c r="AY30" s="107">
        <v>0</v>
      </c>
      <c r="AZ30" s="107">
        <v>0</v>
      </c>
      <c r="BA30" s="107">
        <v>0</v>
      </c>
      <c r="BB30" s="107">
        <v>0</v>
      </c>
      <c r="BC30" s="107">
        <v>0</v>
      </c>
      <c r="BD30" s="107">
        <v>0</v>
      </c>
    </row>
    <row r="31" spans="2:56" x14ac:dyDescent="0.35">
      <c r="E31" s="102" t="s">
        <v>377</v>
      </c>
      <c r="F31" s="99" t="s">
        <v>62</v>
      </c>
      <c r="G31" s="100" t="s">
        <v>368</v>
      </c>
      <c r="H31" s="107">
        <v>0</v>
      </c>
      <c r="I31" s="107">
        <v>36</v>
      </c>
      <c r="J31" s="107">
        <v>36</v>
      </c>
      <c r="K31" s="107">
        <v>36</v>
      </c>
      <c r="L31" s="107">
        <v>36</v>
      </c>
      <c r="M31" s="107">
        <v>36</v>
      </c>
      <c r="N31" s="107">
        <v>36</v>
      </c>
      <c r="O31" s="107">
        <v>0</v>
      </c>
      <c r="P31" s="107">
        <v>216</v>
      </c>
      <c r="Q31" s="101" t="s">
        <v>233</v>
      </c>
      <c r="R31" s="101" t="s">
        <v>234</v>
      </c>
      <c r="S31" s="107">
        <v>0</v>
      </c>
      <c r="T31" s="107">
        <v>58378.378378378373</v>
      </c>
      <c r="U31" s="107">
        <v>58378.378378378373</v>
      </c>
      <c r="V31" s="107">
        <v>58378.378378378373</v>
      </c>
      <c r="W31" s="107">
        <v>58378.378378378373</v>
      </c>
      <c r="X31" s="107">
        <v>58378.378378378373</v>
      </c>
      <c r="Y31" s="107">
        <v>58378.378378378373</v>
      </c>
      <c r="Z31" s="107">
        <v>0</v>
      </c>
      <c r="AA31" s="107">
        <v>350270.27027027018</v>
      </c>
      <c r="AB31" s="100" t="s">
        <v>342</v>
      </c>
      <c r="AC31" s="100" t="s">
        <v>148</v>
      </c>
      <c r="AD31" s="107">
        <v>0</v>
      </c>
      <c r="AE31" s="107">
        <v>0</v>
      </c>
      <c r="AF31" s="107">
        <v>0</v>
      </c>
      <c r="AG31" s="107">
        <v>0</v>
      </c>
      <c r="AH31" s="107">
        <v>0</v>
      </c>
      <c r="AI31" s="107">
        <v>0</v>
      </c>
      <c r="AJ31" s="107">
        <v>0</v>
      </c>
      <c r="AK31" s="107">
        <v>0</v>
      </c>
      <c r="AL31" s="107">
        <v>0</v>
      </c>
      <c r="AM31" s="107">
        <v>0</v>
      </c>
      <c r="AN31" s="107">
        <v>58378.378378378373</v>
      </c>
      <c r="AO31" s="107">
        <v>58378.378378378373</v>
      </c>
      <c r="AP31" s="107">
        <v>58378.378378378373</v>
      </c>
      <c r="AQ31" s="107">
        <v>58378.378378378373</v>
      </c>
      <c r="AR31" s="107">
        <v>58378.378378378373</v>
      </c>
      <c r="AS31" s="107">
        <v>58378.378378378373</v>
      </c>
      <c r="AT31" s="107">
        <v>0</v>
      </c>
      <c r="AU31" s="107">
        <v>350270.27027027018</v>
      </c>
      <c r="AV31" s="107">
        <v>0</v>
      </c>
      <c r="AW31" s="107">
        <v>0</v>
      </c>
      <c r="AX31" s="107">
        <v>0</v>
      </c>
      <c r="AY31" s="107">
        <v>0</v>
      </c>
      <c r="AZ31" s="107">
        <v>0</v>
      </c>
      <c r="BA31" s="107">
        <v>0</v>
      </c>
      <c r="BB31" s="107">
        <v>0</v>
      </c>
      <c r="BC31" s="107">
        <v>0</v>
      </c>
      <c r="BD31" s="107">
        <v>0</v>
      </c>
    </row>
    <row r="32" spans="2:56" x14ac:dyDescent="0.35">
      <c r="E32" s="102" t="s">
        <v>378</v>
      </c>
      <c r="F32" s="99" t="s">
        <v>62</v>
      </c>
      <c r="G32" s="100" t="s">
        <v>368</v>
      </c>
      <c r="H32" s="107">
        <v>0</v>
      </c>
      <c r="I32" s="107">
        <v>36</v>
      </c>
      <c r="J32" s="107">
        <v>36</v>
      </c>
      <c r="K32" s="107">
        <v>36</v>
      </c>
      <c r="L32" s="107">
        <v>36</v>
      </c>
      <c r="M32" s="107">
        <v>36</v>
      </c>
      <c r="N32" s="107">
        <v>36</v>
      </c>
      <c r="O32" s="107">
        <v>0</v>
      </c>
      <c r="P32" s="107">
        <v>216</v>
      </c>
      <c r="Q32" s="101" t="s">
        <v>233</v>
      </c>
      <c r="R32" s="101" t="s">
        <v>234</v>
      </c>
      <c r="S32" s="107">
        <v>0</v>
      </c>
      <c r="T32" s="107">
        <v>58378.378378378373</v>
      </c>
      <c r="U32" s="107">
        <v>58378.378378378373</v>
      </c>
      <c r="V32" s="107">
        <v>58378.378378378373</v>
      </c>
      <c r="W32" s="107">
        <v>58378.378378378373</v>
      </c>
      <c r="X32" s="107">
        <v>58378.378378378373</v>
      </c>
      <c r="Y32" s="107">
        <v>58378.378378378373</v>
      </c>
      <c r="Z32" s="107">
        <v>0</v>
      </c>
      <c r="AA32" s="107">
        <v>350270.27027027018</v>
      </c>
      <c r="AB32" s="100" t="s">
        <v>342</v>
      </c>
      <c r="AC32" s="100" t="s">
        <v>148</v>
      </c>
      <c r="AD32" s="107">
        <v>0</v>
      </c>
      <c r="AE32" s="107">
        <v>0</v>
      </c>
      <c r="AF32" s="107">
        <v>0</v>
      </c>
      <c r="AG32" s="107">
        <v>0</v>
      </c>
      <c r="AH32" s="107">
        <v>0</v>
      </c>
      <c r="AI32" s="107">
        <v>0</v>
      </c>
      <c r="AJ32" s="107">
        <v>0</v>
      </c>
      <c r="AK32" s="107">
        <v>0</v>
      </c>
      <c r="AL32" s="107">
        <v>0</v>
      </c>
      <c r="AM32" s="107">
        <v>0</v>
      </c>
      <c r="AN32" s="107">
        <v>58378.378378378373</v>
      </c>
      <c r="AO32" s="107">
        <v>58378.378378378373</v>
      </c>
      <c r="AP32" s="107">
        <v>58378.378378378373</v>
      </c>
      <c r="AQ32" s="107">
        <v>58378.378378378373</v>
      </c>
      <c r="AR32" s="107">
        <v>58378.378378378373</v>
      </c>
      <c r="AS32" s="107">
        <v>58378.378378378373</v>
      </c>
      <c r="AT32" s="107">
        <v>0</v>
      </c>
      <c r="AU32" s="107">
        <v>350270.27027027018</v>
      </c>
      <c r="AV32" s="107">
        <v>0</v>
      </c>
      <c r="AW32" s="107">
        <v>0</v>
      </c>
      <c r="AX32" s="107">
        <v>0</v>
      </c>
      <c r="AY32" s="107">
        <v>0</v>
      </c>
      <c r="AZ32" s="107">
        <v>0</v>
      </c>
      <c r="BA32" s="107">
        <v>0</v>
      </c>
      <c r="BB32" s="107">
        <v>0</v>
      </c>
      <c r="BC32" s="107">
        <v>0</v>
      </c>
      <c r="BD32" s="107">
        <v>0</v>
      </c>
    </row>
    <row r="33" spans="3:56" x14ac:dyDescent="0.35">
      <c r="E33" s="102" t="s">
        <v>379</v>
      </c>
      <c r="F33" s="99" t="s">
        <v>62</v>
      </c>
      <c r="G33" s="100" t="s">
        <v>368</v>
      </c>
      <c r="H33" s="107">
        <v>0</v>
      </c>
      <c r="I33" s="107">
        <v>36</v>
      </c>
      <c r="J33" s="107">
        <v>36</v>
      </c>
      <c r="K33" s="107">
        <v>36</v>
      </c>
      <c r="L33" s="107">
        <v>36</v>
      </c>
      <c r="M33" s="107">
        <v>36</v>
      </c>
      <c r="N33" s="107">
        <v>36</v>
      </c>
      <c r="O33" s="107">
        <v>0</v>
      </c>
      <c r="P33" s="107">
        <v>216</v>
      </c>
      <c r="Q33" s="101" t="s">
        <v>233</v>
      </c>
      <c r="R33" s="101" t="s">
        <v>234</v>
      </c>
      <c r="S33" s="107">
        <v>0</v>
      </c>
      <c r="T33" s="107">
        <v>58378.378378378373</v>
      </c>
      <c r="U33" s="107">
        <v>58378.378378378373</v>
      </c>
      <c r="V33" s="107">
        <v>58378.378378378373</v>
      </c>
      <c r="W33" s="107">
        <v>58378.378378378373</v>
      </c>
      <c r="X33" s="107">
        <v>58378.378378378373</v>
      </c>
      <c r="Y33" s="107">
        <v>58378.378378378373</v>
      </c>
      <c r="Z33" s="107">
        <v>0</v>
      </c>
      <c r="AA33" s="107">
        <v>350270.27027027018</v>
      </c>
      <c r="AB33" s="100" t="s">
        <v>342</v>
      </c>
      <c r="AC33" s="100" t="s">
        <v>148</v>
      </c>
      <c r="AD33" s="107">
        <v>0</v>
      </c>
      <c r="AE33" s="107">
        <v>0</v>
      </c>
      <c r="AF33" s="107">
        <v>0</v>
      </c>
      <c r="AG33" s="107">
        <v>0</v>
      </c>
      <c r="AH33" s="107">
        <v>0</v>
      </c>
      <c r="AI33" s="107">
        <v>0</v>
      </c>
      <c r="AJ33" s="107">
        <v>0</v>
      </c>
      <c r="AK33" s="107">
        <v>0</v>
      </c>
      <c r="AL33" s="107">
        <v>0</v>
      </c>
      <c r="AM33" s="107">
        <v>0</v>
      </c>
      <c r="AN33" s="107">
        <v>58378.378378378373</v>
      </c>
      <c r="AO33" s="107">
        <v>58378.378378378373</v>
      </c>
      <c r="AP33" s="107">
        <v>58378.378378378373</v>
      </c>
      <c r="AQ33" s="107">
        <v>58378.378378378373</v>
      </c>
      <c r="AR33" s="107">
        <v>58378.378378378373</v>
      </c>
      <c r="AS33" s="107">
        <v>58378.378378378373</v>
      </c>
      <c r="AT33" s="107">
        <v>0</v>
      </c>
      <c r="AU33" s="107">
        <v>350270.27027027018</v>
      </c>
      <c r="AV33" s="107">
        <v>0</v>
      </c>
      <c r="AW33" s="107">
        <v>0</v>
      </c>
      <c r="AX33" s="107">
        <v>0</v>
      </c>
      <c r="AY33" s="107">
        <v>0</v>
      </c>
      <c r="AZ33" s="107">
        <v>0</v>
      </c>
      <c r="BA33" s="107">
        <v>0</v>
      </c>
      <c r="BB33" s="107">
        <v>0</v>
      </c>
      <c r="BC33" s="107">
        <v>0</v>
      </c>
      <c r="BD33" s="107">
        <v>0</v>
      </c>
    </row>
    <row r="34" spans="3:56" x14ac:dyDescent="0.35">
      <c r="E34" s="102" t="s">
        <v>380</v>
      </c>
      <c r="F34" s="99" t="s">
        <v>62</v>
      </c>
      <c r="G34" s="100" t="s">
        <v>368</v>
      </c>
      <c r="H34" s="107">
        <v>0</v>
      </c>
      <c r="I34" s="107">
        <v>36</v>
      </c>
      <c r="J34" s="107">
        <v>36</v>
      </c>
      <c r="K34" s="107">
        <v>36</v>
      </c>
      <c r="L34" s="107">
        <v>36</v>
      </c>
      <c r="M34" s="107">
        <v>36</v>
      </c>
      <c r="N34" s="107">
        <v>36</v>
      </c>
      <c r="O34" s="107">
        <v>36</v>
      </c>
      <c r="P34" s="107">
        <v>252</v>
      </c>
      <c r="Q34" s="101" t="s">
        <v>233</v>
      </c>
      <c r="R34" s="101" t="s">
        <v>234</v>
      </c>
      <c r="S34" s="107">
        <v>0</v>
      </c>
      <c r="T34" s="107">
        <v>58378.378378378373</v>
      </c>
      <c r="U34" s="107">
        <v>58378.378378378373</v>
      </c>
      <c r="V34" s="107">
        <v>58378.378378378373</v>
      </c>
      <c r="W34" s="107">
        <v>58378.378378378373</v>
      </c>
      <c r="X34" s="107">
        <v>58378.378378378373</v>
      </c>
      <c r="Y34" s="107">
        <v>58378.378378378373</v>
      </c>
      <c r="Z34" s="107">
        <v>58378.378378378373</v>
      </c>
      <c r="AA34" s="107">
        <v>408648.64864864852</v>
      </c>
      <c r="AB34" s="100" t="s">
        <v>342</v>
      </c>
      <c r="AC34" s="100" t="s">
        <v>148</v>
      </c>
      <c r="AD34" s="107">
        <v>0</v>
      </c>
      <c r="AE34" s="107">
        <v>0</v>
      </c>
      <c r="AF34" s="107">
        <v>0</v>
      </c>
      <c r="AG34" s="107">
        <v>0</v>
      </c>
      <c r="AH34" s="107">
        <v>0</v>
      </c>
      <c r="AI34" s="107">
        <v>0</v>
      </c>
      <c r="AJ34" s="107">
        <v>0</v>
      </c>
      <c r="AK34" s="107">
        <v>0</v>
      </c>
      <c r="AL34" s="107">
        <v>0</v>
      </c>
      <c r="AM34" s="107">
        <v>0</v>
      </c>
      <c r="AN34" s="107">
        <v>58378.378378378373</v>
      </c>
      <c r="AO34" s="107">
        <v>58378.378378378373</v>
      </c>
      <c r="AP34" s="107">
        <v>58378.378378378373</v>
      </c>
      <c r="AQ34" s="107">
        <v>58378.378378378373</v>
      </c>
      <c r="AR34" s="107">
        <v>58378.378378378373</v>
      </c>
      <c r="AS34" s="107">
        <v>58378.378378378373</v>
      </c>
      <c r="AT34" s="107">
        <v>58378.378378378373</v>
      </c>
      <c r="AU34" s="107">
        <v>408648.64864864852</v>
      </c>
      <c r="AV34" s="107">
        <v>0</v>
      </c>
      <c r="AW34" s="107">
        <v>0</v>
      </c>
      <c r="AX34" s="107">
        <v>0</v>
      </c>
      <c r="AY34" s="107">
        <v>0</v>
      </c>
      <c r="AZ34" s="107">
        <v>0</v>
      </c>
      <c r="BA34" s="107">
        <v>0</v>
      </c>
      <c r="BB34" s="107">
        <v>0</v>
      </c>
      <c r="BC34" s="107">
        <v>0</v>
      </c>
      <c r="BD34" s="107">
        <v>0</v>
      </c>
    </row>
    <row r="35" spans="3:56" x14ac:dyDescent="0.35">
      <c r="E35" s="102" t="s">
        <v>381</v>
      </c>
      <c r="F35" s="99" t="s">
        <v>62</v>
      </c>
      <c r="G35" s="100" t="s">
        <v>368</v>
      </c>
      <c r="H35" s="107">
        <v>0</v>
      </c>
      <c r="I35" s="107">
        <v>36</v>
      </c>
      <c r="J35" s="107">
        <v>36</v>
      </c>
      <c r="K35" s="107">
        <v>36</v>
      </c>
      <c r="L35" s="107">
        <v>36</v>
      </c>
      <c r="M35" s="107">
        <v>36</v>
      </c>
      <c r="N35" s="107">
        <v>36</v>
      </c>
      <c r="O35" s="107">
        <v>36</v>
      </c>
      <c r="P35" s="107">
        <v>252</v>
      </c>
      <c r="Q35" s="101" t="s">
        <v>382</v>
      </c>
      <c r="R35" s="101" t="s">
        <v>383</v>
      </c>
      <c r="S35" s="108">
        <v>0</v>
      </c>
      <c r="T35" s="108">
        <v>43783.78378378378</v>
      </c>
      <c r="U35" s="108">
        <v>43783.78378378378</v>
      </c>
      <c r="V35" s="108">
        <v>43783.78378378378</v>
      </c>
      <c r="W35" s="108">
        <v>43783.78378378378</v>
      </c>
      <c r="X35" s="108">
        <v>43783.78378378378</v>
      </c>
      <c r="Y35" s="108">
        <v>43783.78378378378</v>
      </c>
      <c r="Z35" s="108">
        <v>43783.78378378378</v>
      </c>
      <c r="AA35" s="108">
        <v>306486.48648648645</v>
      </c>
      <c r="AB35" s="100" t="s">
        <v>342</v>
      </c>
      <c r="AC35" s="100" t="s">
        <v>261</v>
      </c>
      <c r="AD35" s="108">
        <v>0</v>
      </c>
      <c r="AE35" s="108">
        <v>43783.78378378378</v>
      </c>
      <c r="AF35" s="108">
        <v>43783.78378378378</v>
      </c>
      <c r="AG35" s="108">
        <v>43783.78378378378</v>
      </c>
      <c r="AH35" s="108">
        <v>43783.78378378378</v>
      </c>
      <c r="AI35" s="108">
        <v>43783.78378378378</v>
      </c>
      <c r="AJ35" s="108">
        <v>43783.78378378378</v>
      </c>
      <c r="AK35" s="108">
        <v>43783.78378378378</v>
      </c>
      <c r="AL35" s="108">
        <v>306486.48648648645</v>
      </c>
      <c r="AM35" s="108">
        <v>0</v>
      </c>
      <c r="AN35" s="108">
        <v>0</v>
      </c>
      <c r="AO35" s="108">
        <v>0</v>
      </c>
      <c r="AP35" s="108">
        <v>0</v>
      </c>
      <c r="AQ35" s="108">
        <v>0</v>
      </c>
      <c r="AR35" s="108">
        <v>0</v>
      </c>
      <c r="AS35" s="108">
        <v>0</v>
      </c>
      <c r="AT35" s="108">
        <v>0</v>
      </c>
      <c r="AU35" s="108">
        <v>0</v>
      </c>
      <c r="AV35" s="108">
        <v>0</v>
      </c>
      <c r="AW35" s="108">
        <v>0</v>
      </c>
      <c r="AX35" s="108">
        <v>0</v>
      </c>
      <c r="AY35" s="108">
        <v>0</v>
      </c>
      <c r="AZ35" s="108">
        <v>0</v>
      </c>
      <c r="BA35" s="108">
        <v>0</v>
      </c>
      <c r="BB35" s="108">
        <v>0</v>
      </c>
      <c r="BC35" s="108">
        <v>0</v>
      </c>
      <c r="BD35" s="108">
        <v>0</v>
      </c>
    </row>
    <row r="36" spans="3:56" ht="10.5" x14ac:dyDescent="0.4">
      <c r="D36" s="106" t="s">
        <v>45</v>
      </c>
      <c r="F36" s="99" t="s">
        <v>62</v>
      </c>
      <c r="G36" s="100" t="s">
        <v>112</v>
      </c>
      <c r="H36" s="109"/>
      <c r="I36" s="109"/>
      <c r="J36" s="109"/>
      <c r="K36" s="109"/>
      <c r="L36" s="109"/>
      <c r="M36" s="109"/>
      <c r="N36" s="109"/>
      <c r="O36" s="109"/>
      <c r="P36" s="109"/>
      <c r="Q36" s="101" t="s">
        <v>112</v>
      </c>
      <c r="R36" s="101" t="s">
        <v>112</v>
      </c>
      <c r="S36" s="107">
        <v>0</v>
      </c>
      <c r="T36" s="107">
        <v>721945.9459459458</v>
      </c>
      <c r="U36" s="107">
        <v>721945.9459459458</v>
      </c>
      <c r="V36" s="107">
        <v>721945.9459459458</v>
      </c>
      <c r="W36" s="107">
        <v>721945.9459459458</v>
      </c>
      <c r="X36" s="107">
        <v>721945.9459459458</v>
      </c>
      <c r="Y36" s="107">
        <v>721945.9459459458</v>
      </c>
      <c r="Z36" s="107">
        <v>254918.91891891891</v>
      </c>
      <c r="AA36" s="107">
        <v>4586594.5945945932</v>
      </c>
      <c r="AB36" s="100" t="s">
        <v>112</v>
      </c>
      <c r="AC36" s="100" t="s">
        <v>112</v>
      </c>
      <c r="AD36" s="107">
        <v>0</v>
      </c>
      <c r="AE36" s="107">
        <v>254918.91891891891</v>
      </c>
      <c r="AF36" s="107">
        <v>254918.91891891891</v>
      </c>
      <c r="AG36" s="107">
        <v>254918.91891891891</v>
      </c>
      <c r="AH36" s="107">
        <v>254918.91891891891</v>
      </c>
      <c r="AI36" s="107">
        <v>254918.91891891891</v>
      </c>
      <c r="AJ36" s="107">
        <v>254918.91891891891</v>
      </c>
      <c r="AK36" s="107">
        <v>196540.54054054053</v>
      </c>
      <c r="AL36" s="107">
        <v>1726054.0540540537</v>
      </c>
      <c r="AM36" s="107">
        <v>0</v>
      </c>
      <c r="AN36" s="107">
        <v>233513.51351351349</v>
      </c>
      <c r="AO36" s="107">
        <v>233513.51351351349</v>
      </c>
      <c r="AP36" s="107">
        <v>233513.51351351349</v>
      </c>
      <c r="AQ36" s="107">
        <v>233513.51351351349</v>
      </c>
      <c r="AR36" s="107">
        <v>233513.51351351349</v>
      </c>
      <c r="AS36" s="107">
        <v>233513.51351351349</v>
      </c>
      <c r="AT36" s="107">
        <v>58378.378378378373</v>
      </c>
      <c r="AU36" s="107">
        <v>1459459.4594594589</v>
      </c>
      <c r="AV36" s="107">
        <v>0</v>
      </c>
      <c r="AW36" s="107">
        <v>233513.51351351349</v>
      </c>
      <c r="AX36" s="107">
        <v>233513.51351351349</v>
      </c>
      <c r="AY36" s="107">
        <v>233513.51351351349</v>
      </c>
      <c r="AZ36" s="107">
        <v>233513.51351351349</v>
      </c>
      <c r="BA36" s="107">
        <v>233513.51351351349</v>
      </c>
      <c r="BB36" s="107">
        <v>233513.51351351349</v>
      </c>
      <c r="BC36" s="107">
        <v>0</v>
      </c>
      <c r="BD36" s="107">
        <v>1401081.0810810807</v>
      </c>
    </row>
    <row r="37" spans="3:56" ht="10.5" x14ac:dyDescent="0.4">
      <c r="D37" s="106" t="s">
        <v>384</v>
      </c>
      <c r="F37" s="99" t="s">
        <v>62</v>
      </c>
    </row>
    <row r="38" spans="3:56" x14ac:dyDescent="0.35">
      <c r="E38" s="102" t="s">
        <v>385</v>
      </c>
      <c r="F38" s="99" t="s">
        <v>62</v>
      </c>
      <c r="G38" s="100" t="s">
        <v>368</v>
      </c>
      <c r="H38" s="107">
        <v>0</v>
      </c>
      <c r="I38" s="107">
        <v>54</v>
      </c>
      <c r="J38" s="107">
        <v>108</v>
      </c>
      <c r="K38" s="107">
        <v>108</v>
      </c>
      <c r="L38" s="107">
        <v>108</v>
      </c>
      <c r="M38" s="107">
        <v>108</v>
      </c>
      <c r="N38" s="107">
        <v>108</v>
      </c>
      <c r="O38" s="107">
        <v>108</v>
      </c>
      <c r="P38" s="107">
        <v>702</v>
      </c>
      <c r="Q38" s="101" t="s">
        <v>233</v>
      </c>
      <c r="R38" s="101" t="s">
        <v>234</v>
      </c>
      <c r="S38" s="107">
        <v>0</v>
      </c>
      <c r="T38" s="107">
        <v>87567.567567567559</v>
      </c>
      <c r="U38" s="107">
        <v>175135.13513513512</v>
      </c>
      <c r="V38" s="107">
        <v>175135.13513513512</v>
      </c>
      <c r="W38" s="107">
        <v>175135.13513513512</v>
      </c>
      <c r="X38" s="107">
        <v>175135.13513513512</v>
      </c>
      <c r="Y38" s="107">
        <v>175135.13513513512</v>
      </c>
      <c r="Z38" s="107">
        <v>175135.13513513512</v>
      </c>
      <c r="AA38" s="107">
        <v>1138378.3783783782</v>
      </c>
      <c r="AB38" s="100" t="s">
        <v>342</v>
      </c>
      <c r="AC38" s="100" t="s">
        <v>261</v>
      </c>
      <c r="AD38" s="107">
        <v>0</v>
      </c>
      <c r="AE38" s="107">
        <v>87567.567567567559</v>
      </c>
      <c r="AF38" s="107">
        <v>175135.13513513512</v>
      </c>
      <c r="AG38" s="107">
        <v>175135.13513513512</v>
      </c>
      <c r="AH38" s="107">
        <v>175135.13513513512</v>
      </c>
      <c r="AI38" s="107">
        <v>175135.13513513512</v>
      </c>
      <c r="AJ38" s="107">
        <v>175135.13513513512</v>
      </c>
      <c r="AK38" s="107">
        <v>175135.13513513512</v>
      </c>
      <c r="AL38" s="107">
        <v>1138378.3783783782</v>
      </c>
      <c r="AM38" s="107">
        <v>0</v>
      </c>
      <c r="AN38" s="107">
        <v>0</v>
      </c>
      <c r="AO38" s="107">
        <v>0</v>
      </c>
      <c r="AP38" s="107">
        <v>0</v>
      </c>
      <c r="AQ38" s="107">
        <v>0</v>
      </c>
      <c r="AR38" s="107">
        <v>0</v>
      </c>
      <c r="AS38" s="107">
        <v>0</v>
      </c>
      <c r="AT38" s="107">
        <v>0</v>
      </c>
      <c r="AU38" s="107">
        <v>0</v>
      </c>
      <c r="AV38" s="107">
        <v>0</v>
      </c>
      <c r="AW38" s="107">
        <v>0</v>
      </c>
      <c r="AX38" s="107">
        <v>0</v>
      </c>
      <c r="AY38" s="107">
        <v>0</v>
      </c>
      <c r="AZ38" s="107">
        <v>0</v>
      </c>
      <c r="BA38" s="107">
        <v>0</v>
      </c>
      <c r="BB38" s="107">
        <v>0</v>
      </c>
      <c r="BC38" s="107">
        <v>0</v>
      </c>
      <c r="BD38" s="107">
        <v>0</v>
      </c>
    </row>
    <row r="39" spans="3:56" x14ac:dyDescent="0.35">
      <c r="E39" s="102" t="s">
        <v>377</v>
      </c>
      <c r="F39" s="99" t="s">
        <v>62</v>
      </c>
      <c r="G39" s="100" t="s">
        <v>368</v>
      </c>
      <c r="H39" s="107">
        <v>0</v>
      </c>
      <c r="I39" s="107">
        <v>54</v>
      </c>
      <c r="J39" s="107">
        <v>108</v>
      </c>
      <c r="K39" s="107">
        <v>108</v>
      </c>
      <c r="L39" s="107">
        <v>108</v>
      </c>
      <c r="M39" s="107">
        <v>108</v>
      </c>
      <c r="N39" s="107">
        <v>108</v>
      </c>
      <c r="O39" s="107">
        <v>0</v>
      </c>
      <c r="P39" s="107">
        <v>594</v>
      </c>
      <c r="Q39" s="101" t="s">
        <v>386</v>
      </c>
      <c r="R39" s="101" t="s">
        <v>387</v>
      </c>
      <c r="S39" s="107">
        <v>0</v>
      </c>
      <c r="T39" s="107">
        <v>72972.972972972973</v>
      </c>
      <c r="U39" s="107">
        <v>145945.94594594595</v>
      </c>
      <c r="V39" s="107">
        <v>145945.94594594595</v>
      </c>
      <c r="W39" s="107">
        <v>145945.94594594595</v>
      </c>
      <c r="X39" s="107">
        <v>145945.94594594595</v>
      </c>
      <c r="Y39" s="107">
        <v>145945.94594594595</v>
      </c>
      <c r="Z39" s="107">
        <v>0</v>
      </c>
      <c r="AA39" s="107">
        <v>802702.70270270261</v>
      </c>
      <c r="AB39" s="100" t="s">
        <v>342</v>
      </c>
      <c r="AC39" s="100" t="s">
        <v>111</v>
      </c>
      <c r="AD39" s="107">
        <v>0</v>
      </c>
      <c r="AE39" s="107">
        <v>0</v>
      </c>
      <c r="AF39" s="107">
        <v>0</v>
      </c>
      <c r="AG39" s="107">
        <v>0</v>
      </c>
      <c r="AH39" s="107">
        <v>0</v>
      </c>
      <c r="AI39" s="107">
        <v>0</v>
      </c>
      <c r="AJ39" s="107">
        <v>0</v>
      </c>
      <c r="AK39" s="107">
        <v>0</v>
      </c>
      <c r="AL39" s="107">
        <v>0</v>
      </c>
      <c r="AM39" s="107">
        <v>0</v>
      </c>
      <c r="AN39" s="107">
        <v>0</v>
      </c>
      <c r="AO39" s="107">
        <v>0</v>
      </c>
      <c r="AP39" s="107">
        <v>0</v>
      </c>
      <c r="AQ39" s="107">
        <v>0</v>
      </c>
      <c r="AR39" s="107">
        <v>0</v>
      </c>
      <c r="AS39" s="107">
        <v>0</v>
      </c>
      <c r="AT39" s="107">
        <v>0</v>
      </c>
      <c r="AU39" s="107">
        <v>0</v>
      </c>
      <c r="AV39" s="107">
        <v>0</v>
      </c>
      <c r="AW39" s="107">
        <v>72972.972972972973</v>
      </c>
      <c r="AX39" s="107">
        <v>145945.94594594595</v>
      </c>
      <c r="AY39" s="107">
        <v>145945.94594594595</v>
      </c>
      <c r="AZ39" s="107">
        <v>145945.94594594595</v>
      </c>
      <c r="BA39" s="107">
        <v>145945.94594594595</v>
      </c>
      <c r="BB39" s="107">
        <v>145945.94594594595</v>
      </c>
      <c r="BC39" s="107">
        <v>0</v>
      </c>
      <c r="BD39" s="107">
        <v>802702.70270270261</v>
      </c>
    </row>
    <row r="40" spans="3:56" x14ac:dyDescent="0.35">
      <c r="E40" s="102" t="s">
        <v>388</v>
      </c>
      <c r="F40" s="99" t="s">
        <v>62</v>
      </c>
      <c r="G40" s="100" t="s">
        <v>368</v>
      </c>
      <c r="H40" s="107">
        <v>0</v>
      </c>
      <c r="I40" s="107">
        <v>54</v>
      </c>
      <c r="J40" s="107">
        <v>108</v>
      </c>
      <c r="K40" s="107">
        <v>108</v>
      </c>
      <c r="L40" s="107">
        <v>108</v>
      </c>
      <c r="M40" s="107">
        <v>108</v>
      </c>
      <c r="N40" s="107">
        <v>108</v>
      </c>
      <c r="O40" s="107">
        <v>108</v>
      </c>
      <c r="P40" s="107">
        <v>702</v>
      </c>
      <c r="Q40" s="101" t="s">
        <v>382</v>
      </c>
      <c r="R40" s="101" t="s">
        <v>383</v>
      </c>
      <c r="S40" s="107">
        <v>0</v>
      </c>
      <c r="T40" s="107">
        <v>65675.675675675666</v>
      </c>
      <c r="U40" s="107">
        <v>131351.35135135133</v>
      </c>
      <c r="V40" s="107">
        <v>131351.35135135133</v>
      </c>
      <c r="W40" s="107">
        <v>131351.35135135133</v>
      </c>
      <c r="X40" s="107">
        <v>131351.35135135133</v>
      </c>
      <c r="Y40" s="107">
        <v>131351.35135135133</v>
      </c>
      <c r="Z40" s="107">
        <v>131351.35135135133</v>
      </c>
      <c r="AA40" s="107">
        <v>853783.78378378379</v>
      </c>
      <c r="AB40" s="100" t="s">
        <v>342</v>
      </c>
      <c r="AC40" s="100" t="s">
        <v>111</v>
      </c>
      <c r="AD40" s="107">
        <v>0</v>
      </c>
      <c r="AE40" s="107">
        <v>0</v>
      </c>
      <c r="AF40" s="107">
        <v>0</v>
      </c>
      <c r="AG40" s="107">
        <v>0</v>
      </c>
      <c r="AH40" s="107">
        <v>0</v>
      </c>
      <c r="AI40" s="107">
        <v>0</v>
      </c>
      <c r="AJ40" s="107">
        <v>0</v>
      </c>
      <c r="AK40" s="107">
        <v>0</v>
      </c>
      <c r="AL40" s="107">
        <v>0</v>
      </c>
      <c r="AM40" s="107">
        <v>0</v>
      </c>
      <c r="AN40" s="107">
        <v>0</v>
      </c>
      <c r="AO40" s="107">
        <v>0</v>
      </c>
      <c r="AP40" s="107">
        <v>0</v>
      </c>
      <c r="AQ40" s="107">
        <v>0</v>
      </c>
      <c r="AR40" s="107">
        <v>0</v>
      </c>
      <c r="AS40" s="107">
        <v>0</v>
      </c>
      <c r="AT40" s="107">
        <v>0</v>
      </c>
      <c r="AU40" s="107">
        <v>0</v>
      </c>
      <c r="AV40" s="107">
        <v>0</v>
      </c>
      <c r="AW40" s="107">
        <v>65675.675675675666</v>
      </c>
      <c r="AX40" s="107">
        <v>131351.35135135133</v>
      </c>
      <c r="AY40" s="107">
        <v>131351.35135135133</v>
      </c>
      <c r="AZ40" s="107">
        <v>131351.35135135133</v>
      </c>
      <c r="BA40" s="107">
        <v>131351.35135135133</v>
      </c>
      <c r="BB40" s="107">
        <v>131351.35135135133</v>
      </c>
      <c r="BC40" s="107">
        <v>131351.35135135133</v>
      </c>
      <c r="BD40" s="107">
        <v>853783.78378378379</v>
      </c>
    </row>
    <row r="41" spans="3:56" x14ac:dyDescent="0.35">
      <c r="E41" s="102" t="s">
        <v>389</v>
      </c>
      <c r="F41" s="99" t="s">
        <v>62</v>
      </c>
      <c r="G41" s="100" t="s">
        <v>368</v>
      </c>
      <c r="H41" s="107">
        <v>0</v>
      </c>
      <c r="I41" s="107">
        <v>54</v>
      </c>
      <c r="J41" s="107">
        <v>108</v>
      </c>
      <c r="K41" s="107">
        <v>108</v>
      </c>
      <c r="L41" s="107">
        <v>108</v>
      </c>
      <c r="M41" s="107">
        <v>108</v>
      </c>
      <c r="N41" s="107">
        <v>108</v>
      </c>
      <c r="O41" s="107">
        <v>0</v>
      </c>
      <c r="P41" s="107">
        <v>594</v>
      </c>
      <c r="Q41" s="101" t="s">
        <v>382</v>
      </c>
      <c r="R41" s="101" t="s">
        <v>383</v>
      </c>
      <c r="S41" s="107">
        <v>0</v>
      </c>
      <c r="T41" s="107">
        <v>65675.675675675666</v>
      </c>
      <c r="U41" s="107">
        <v>131351.35135135133</v>
      </c>
      <c r="V41" s="107">
        <v>131351.35135135133</v>
      </c>
      <c r="W41" s="107">
        <v>131351.35135135133</v>
      </c>
      <c r="X41" s="107">
        <v>131351.35135135133</v>
      </c>
      <c r="Y41" s="107">
        <v>131351.35135135133</v>
      </c>
      <c r="Z41" s="107">
        <v>0</v>
      </c>
      <c r="AA41" s="107">
        <v>722432.43243243243</v>
      </c>
      <c r="AB41" s="100" t="s">
        <v>342</v>
      </c>
      <c r="AC41" s="100" t="s">
        <v>111</v>
      </c>
      <c r="AD41" s="107">
        <v>0</v>
      </c>
      <c r="AE41" s="107">
        <v>0</v>
      </c>
      <c r="AF41" s="107">
        <v>0</v>
      </c>
      <c r="AG41" s="107">
        <v>0</v>
      </c>
      <c r="AH41" s="107">
        <v>0</v>
      </c>
      <c r="AI41" s="107">
        <v>0</v>
      </c>
      <c r="AJ41" s="107">
        <v>0</v>
      </c>
      <c r="AK41" s="107">
        <v>0</v>
      </c>
      <c r="AL41" s="107">
        <v>0</v>
      </c>
      <c r="AM41" s="107">
        <v>0</v>
      </c>
      <c r="AN41" s="107">
        <v>0</v>
      </c>
      <c r="AO41" s="107">
        <v>0</v>
      </c>
      <c r="AP41" s="107">
        <v>0</v>
      </c>
      <c r="AQ41" s="107">
        <v>0</v>
      </c>
      <c r="AR41" s="107">
        <v>0</v>
      </c>
      <c r="AS41" s="107">
        <v>0</v>
      </c>
      <c r="AT41" s="107">
        <v>0</v>
      </c>
      <c r="AU41" s="107">
        <v>0</v>
      </c>
      <c r="AV41" s="107">
        <v>0</v>
      </c>
      <c r="AW41" s="107">
        <v>65675.675675675666</v>
      </c>
      <c r="AX41" s="107">
        <v>131351.35135135133</v>
      </c>
      <c r="AY41" s="107">
        <v>131351.35135135133</v>
      </c>
      <c r="AZ41" s="107">
        <v>131351.35135135133</v>
      </c>
      <c r="BA41" s="107">
        <v>131351.35135135133</v>
      </c>
      <c r="BB41" s="107">
        <v>131351.35135135133</v>
      </c>
      <c r="BC41" s="107">
        <v>0</v>
      </c>
      <c r="BD41" s="107">
        <v>722432.43243243243</v>
      </c>
    </row>
    <row r="42" spans="3:56" x14ac:dyDescent="0.35">
      <c r="E42" s="102" t="s">
        <v>390</v>
      </c>
      <c r="F42" s="99" t="s">
        <v>62</v>
      </c>
      <c r="G42" s="100" t="s">
        <v>368</v>
      </c>
      <c r="H42" s="107">
        <v>0</v>
      </c>
      <c r="I42" s="107">
        <v>54</v>
      </c>
      <c r="J42" s="107">
        <v>108</v>
      </c>
      <c r="K42" s="107">
        <v>108</v>
      </c>
      <c r="L42" s="107">
        <v>108</v>
      </c>
      <c r="M42" s="107">
        <v>108</v>
      </c>
      <c r="N42" s="107">
        <v>108</v>
      </c>
      <c r="O42" s="107">
        <v>0</v>
      </c>
      <c r="P42" s="107">
        <v>594</v>
      </c>
      <c r="Q42" s="101" t="s">
        <v>382</v>
      </c>
      <c r="R42" s="101" t="s">
        <v>383</v>
      </c>
      <c r="S42" s="108">
        <v>0</v>
      </c>
      <c r="T42" s="108">
        <v>65675.675675675666</v>
      </c>
      <c r="U42" s="108">
        <v>131351.35135135133</v>
      </c>
      <c r="V42" s="108">
        <v>131351.35135135133</v>
      </c>
      <c r="W42" s="108">
        <v>131351.35135135133</v>
      </c>
      <c r="X42" s="108">
        <v>131351.35135135133</v>
      </c>
      <c r="Y42" s="108">
        <v>131351.35135135133</v>
      </c>
      <c r="Z42" s="108">
        <v>0</v>
      </c>
      <c r="AA42" s="108">
        <v>722432.43243243243</v>
      </c>
      <c r="AB42" s="100" t="s">
        <v>342</v>
      </c>
      <c r="AC42" s="100" t="s">
        <v>111</v>
      </c>
      <c r="AD42" s="108">
        <v>0</v>
      </c>
      <c r="AE42" s="108">
        <v>0</v>
      </c>
      <c r="AF42" s="108">
        <v>0</v>
      </c>
      <c r="AG42" s="108">
        <v>0</v>
      </c>
      <c r="AH42" s="108">
        <v>0</v>
      </c>
      <c r="AI42" s="108">
        <v>0</v>
      </c>
      <c r="AJ42" s="108">
        <v>0</v>
      </c>
      <c r="AK42" s="108">
        <v>0</v>
      </c>
      <c r="AL42" s="108">
        <v>0</v>
      </c>
      <c r="AM42" s="108">
        <v>0</v>
      </c>
      <c r="AN42" s="108">
        <v>0</v>
      </c>
      <c r="AO42" s="108">
        <v>0</v>
      </c>
      <c r="AP42" s="108">
        <v>0</v>
      </c>
      <c r="AQ42" s="108">
        <v>0</v>
      </c>
      <c r="AR42" s="108">
        <v>0</v>
      </c>
      <c r="AS42" s="108">
        <v>0</v>
      </c>
      <c r="AT42" s="108">
        <v>0</v>
      </c>
      <c r="AU42" s="108">
        <v>0</v>
      </c>
      <c r="AV42" s="108">
        <v>0</v>
      </c>
      <c r="AW42" s="108">
        <v>65675.675675675666</v>
      </c>
      <c r="AX42" s="108">
        <v>131351.35135135133</v>
      </c>
      <c r="AY42" s="108">
        <v>131351.35135135133</v>
      </c>
      <c r="AZ42" s="108">
        <v>131351.35135135133</v>
      </c>
      <c r="BA42" s="108">
        <v>131351.35135135133</v>
      </c>
      <c r="BB42" s="108">
        <v>131351.35135135133</v>
      </c>
      <c r="BC42" s="108">
        <v>0</v>
      </c>
      <c r="BD42" s="108">
        <v>722432.43243243243</v>
      </c>
    </row>
    <row r="43" spans="3:56" ht="10.5" x14ac:dyDescent="0.4">
      <c r="D43" s="106" t="s">
        <v>45</v>
      </c>
      <c r="F43" s="99" t="s">
        <v>62</v>
      </c>
      <c r="G43" s="100" t="s">
        <v>112</v>
      </c>
      <c r="H43" s="109"/>
      <c r="I43" s="109"/>
      <c r="J43" s="109"/>
      <c r="K43" s="109"/>
      <c r="L43" s="109"/>
      <c r="M43" s="109"/>
      <c r="N43" s="109"/>
      <c r="O43" s="109"/>
      <c r="P43" s="109"/>
      <c r="Q43" s="101" t="s">
        <v>112</v>
      </c>
      <c r="R43" s="101" t="s">
        <v>112</v>
      </c>
      <c r="S43" s="108">
        <v>0</v>
      </c>
      <c r="T43" s="108">
        <v>357567.56756756757</v>
      </c>
      <c r="U43" s="108">
        <v>715135.13513513515</v>
      </c>
      <c r="V43" s="108">
        <v>715135.13513513515</v>
      </c>
      <c r="W43" s="108">
        <v>715135.13513513515</v>
      </c>
      <c r="X43" s="108">
        <v>715135.13513513515</v>
      </c>
      <c r="Y43" s="108">
        <v>715135.13513513515</v>
      </c>
      <c r="Z43" s="108">
        <v>306486.48648648645</v>
      </c>
      <c r="AA43" s="108">
        <v>4239729.7297297297</v>
      </c>
      <c r="AB43" s="100" t="s">
        <v>112</v>
      </c>
      <c r="AC43" s="100" t="s">
        <v>112</v>
      </c>
      <c r="AD43" s="108">
        <v>0</v>
      </c>
      <c r="AE43" s="108">
        <v>87567.567567567559</v>
      </c>
      <c r="AF43" s="108">
        <v>175135.13513513512</v>
      </c>
      <c r="AG43" s="108">
        <v>175135.13513513512</v>
      </c>
      <c r="AH43" s="108">
        <v>175135.13513513512</v>
      </c>
      <c r="AI43" s="108">
        <v>175135.13513513512</v>
      </c>
      <c r="AJ43" s="108">
        <v>175135.13513513512</v>
      </c>
      <c r="AK43" s="108">
        <v>175135.13513513512</v>
      </c>
      <c r="AL43" s="108">
        <v>1138378.3783783782</v>
      </c>
      <c r="AM43" s="108">
        <v>0</v>
      </c>
      <c r="AN43" s="108">
        <v>0</v>
      </c>
      <c r="AO43" s="108">
        <v>0</v>
      </c>
      <c r="AP43" s="108">
        <v>0</v>
      </c>
      <c r="AQ43" s="108">
        <v>0</v>
      </c>
      <c r="AR43" s="108">
        <v>0</v>
      </c>
      <c r="AS43" s="108">
        <v>0</v>
      </c>
      <c r="AT43" s="108">
        <v>0</v>
      </c>
      <c r="AU43" s="108">
        <v>0</v>
      </c>
      <c r="AV43" s="108">
        <v>0</v>
      </c>
      <c r="AW43" s="108">
        <v>270000</v>
      </c>
      <c r="AX43" s="108">
        <v>540000</v>
      </c>
      <c r="AY43" s="108">
        <v>540000</v>
      </c>
      <c r="AZ43" s="108">
        <v>540000</v>
      </c>
      <c r="BA43" s="108">
        <v>540000</v>
      </c>
      <c r="BB43" s="108">
        <v>540000</v>
      </c>
      <c r="BC43" s="108">
        <v>131351.35135135133</v>
      </c>
      <c r="BD43" s="108">
        <v>3101351.3513513515</v>
      </c>
    </row>
    <row r="44" spans="3:56" ht="10.5" x14ac:dyDescent="0.4">
      <c r="C44" s="106" t="s">
        <v>45</v>
      </c>
      <c r="F44" s="99" t="s">
        <v>62</v>
      </c>
      <c r="G44" s="100" t="s">
        <v>112</v>
      </c>
      <c r="H44" s="109"/>
      <c r="I44" s="109"/>
      <c r="J44" s="109"/>
      <c r="K44" s="109"/>
      <c r="L44" s="109"/>
      <c r="M44" s="109"/>
      <c r="N44" s="109"/>
      <c r="O44" s="109"/>
      <c r="P44" s="109"/>
      <c r="Q44" s="101" t="s">
        <v>112</v>
      </c>
      <c r="R44" s="101" t="s">
        <v>112</v>
      </c>
      <c r="S44" s="107">
        <v>0</v>
      </c>
      <c r="T44" s="107">
        <v>1079513.5135135134</v>
      </c>
      <c r="U44" s="107">
        <v>1437081.0810810809</v>
      </c>
      <c r="V44" s="107">
        <v>1437081.0810810809</v>
      </c>
      <c r="W44" s="107">
        <v>1437081.0810810809</v>
      </c>
      <c r="X44" s="107">
        <v>1437081.0810810809</v>
      </c>
      <c r="Y44" s="107">
        <v>1437081.0810810809</v>
      </c>
      <c r="Z44" s="107">
        <v>561405.40540540533</v>
      </c>
      <c r="AA44" s="107">
        <v>8826324.3243243229</v>
      </c>
      <c r="AB44" s="100" t="s">
        <v>112</v>
      </c>
      <c r="AC44" s="100" t="s">
        <v>112</v>
      </c>
      <c r="AD44" s="107">
        <v>0</v>
      </c>
      <c r="AE44" s="107">
        <v>342486.48648648645</v>
      </c>
      <c r="AF44" s="107">
        <v>430054.05405405402</v>
      </c>
      <c r="AG44" s="107">
        <v>430054.05405405402</v>
      </c>
      <c r="AH44" s="107">
        <v>430054.05405405402</v>
      </c>
      <c r="AI44" s="107">
        <v>430054.05405405402</v>
      </c>
      <c r="AJ44" s="107">
        <v>430054.05405405402</v>
      </c>
      <c r="AK44" s="107">
        <v>371675.67567567562</v>
      </c>
      <c r="AL44" s="107">
        <v>2864432.4324324317</v>
      </c>
      <c r="AM44" s="107">
        <v>0</v>
      </c>
      <c r="AN44" s="107">
        <v>233513.51351351349</v>
      </c>
      <c r="AO44" s="107">
        <v>233513.51351351349</v>
      </c>
      <c r="AP44" s="107">
        <v>233513.51351351349</v>
      </c>
      <c r="AQ44" s="107">
        <v>233513.51351351349</v>
      </c>
      <c r="AR44" s="107">
        <v>233513.51351351349</v>
      </c>
      <c r="AS44" s="107">
        <v>233513.51351351349</v>
      </c>
      <c r="AT44" s="107">
        <v>58378.378378378373</v>
      </c>
      <c r="AU44" s="107">
        <v>1459459.4594594589</v>
      </c>
      <c r="AV44" s="107">
        <v>0</v>
      </c>
      <c r="AW44" s="107">
        <v>503513.51351351349</v>
      </c>
      <c r="AX44" s="107">
        <v>773513.51351351349</v>
      </c>
      <c r="AY44" s="107">
        <v>773513.51351351349</v>
      </c>
      <c r="AZ44" s="107">
        <v>773513.51351351349</v>
      </c>
      <c r="BA44" s="107">
        <v>773513.51351351349</v>
      </c>
      <c r="BB44" s="107">
        <v>773513.51351351349</v>
      </c>
      <c r="BC44" s="107">
        <v>131351.35135135133</v>
      </c>
      <c r="BD44" s="107">
        <v>4502432.4324324317</v>
      </c>
    </row>
    <row r="45" spans="3:56" ht="10.5" x14ac:dyDescent="0.4">
      <c r="C45" s="106" t="s">
        <v>391</v>
      </c>
      <c r="F45" s="99" t="s">
        <v>62</v>
      </c>
    </row>
    <row r="46" spans="3:56" x14ac:dyDescent="0.35">
      <c r="D46" s="102" t="s">
        <v>392</v>
      </c>
      <c r="F46" s="99" t="s">
        <v>62</v>
      </c>
      <c r="G46" s="100" t="s">
        <v>393</v>
      </c>
      <c r="H46" s="107">
        <v>0</v>
      </c>
      <c r="I46" s="107">
        <v>36</v>
      </c>
      <c r="J46" s="107">
        <v>36</v>
      </c>
      <c r="K46" s="107">
        <v>36</v>
      </c>
      <c r="L46" s="107">
        <v>36</v>
      </c>
      <c r="M46" s="107">
        <v>36</v>
      </c>
      <c r="N46" s="107">
        <v>36</v>
      </c>
      <c r="O46" s="107">
        <v>0</v>
      </c>
      <c r="P46" s="107">
        <v>216</v>
      </c>
      <c r="Q46" s="101" t="s">
        <v>358</v>
      </c>
      <c r="R46" s="101" t="s">
        <v>359</v>
      </c>
      <c r="S46" s="107">
        <v>0</v>
      </c>
      <c r="T46" s="107">
        <v>130048.34594594593</v>
      </c>
      <c r="U46" s="107">
        <v>135250.2797837838</v>
      </c>
      <c r="V46" s="107">
        <v>140660.29097513514</v>
      </c>
      <c r="W46" s="107">
        <v>146286.70261414058</v>
      </c>
      <c r="X46" s="107">
        <v>152138.17071870621</v>
      </c>
      <c r="Y46" s="107">
        <v>158223.69754745445</v>
      </c>
      <c r="Z46" s="107">
        <v>0</v>
      </c>
      <c r="AA46" s="107">
        <v>862607.487585166</v>
      </c>
      <c r="AB46" s="100" t="s">
        <v>342</v>
      </c>
      <c r="AC46" s="100" t="s">
        <v>111</v>
      </c>
      <c r="AD46" s="107">
        <v>0</v>
      </c>
      <c r="AE46" s="107">
        <v>0</v>
      </c>
      <c r="AF46" s="107">
        <v>0</v>
      </c>
      <c r="AG46" s="107">
        <v>0</v>
      </c>
      <c r="AH46" s="107">
        <v>0</v>
      </c>
      <c r="AI46" s="107">
        <v>0</v>
      </c>
      <c r="AJ46" s="107">
        <v>0</v>
      </c>
      <c r="AK46" s="107">
        <v>0</v>
      </c>
      <c r="AL46" s="107">
        <v>0</v>
      </c>
      <c r="AM46" s="107">
        <v>0</v>
      </c>
      <c r="AN46" s="107">
        <v>0</v>
      </c>
      <c r="AO46" s="107">
        <v>0</v>
      </c>
      <c r="AP46" s="107">
        <v>0</v>
      </c>
      <c r="AQ46" s="107">
        <v>0</v>
      </c>
      <c r="AR46" s="107">
        <v>0</v>
      </c>
      <c r="AS46" s="107">
        <v>0</v>
      </c>
      <c r="AT46" s="107">
        <v>0</v>
      </c>
      <c r="AU46" s="107">
        <v>0</v>
      </c>
      <c r="AV46" s="107">
        <v>0</v>
      </c>
      <c r="AW46" s="107">
        <v>130048.34594594593</v>
      </c>
      <c r="AX46" s="107">
        <v>135250.2797837838</v>
      </c>
      <c r="AY46" s="107">
        <v>140660.29097513514</v>
      </c>
      <c r="AZ46" s="107">
        <v>146286.70261414058</v>
      </c>
      <c r="BA46" s="107">
        <v>152138.17071870621</v>
      </c>
      <c r="BB46" s="107">
        <v>158223.69754745445</v>
      </c>
      <c r="BC46" s="107">
        <v>0</v>
      </c>
      <c r="BD46" s="107">
        <v>862607.487585166</v>
      </c>
    </row>
    <row r="47" spans="3:56" x14ac:dyDescent="0.35">
      <c r="D47" s="102" t="s">
        <v>394</v>
      </c>
      <c r="F47" s="99" t="s">
        <v>62</v>
      </c>
      <c r="G47" s="100" t="s">
        <v>64</v>
      </c>
      <c r="H47" s="107">
        <v>0</v>
      </c>
      <c r="I47" s="107">
        <v>3</v>
      </c>
      <c r="J47" s="107">
        <v>6</v>
      </c>
      <c r="K47" s="107">
        <v>6</v>
      </c>
      <c r="L47" s="107">
        <v>12</v>
      </c>
      <c r="M47" s="107">
        <v>12</v>
      </c>
      <c r="N47" s="107">
        <v>0</v>
      </c>
      <c r="O47" s="107">
        <v>0</v>
      </c>
      <c r="P47" s="107">
        <v>39</v>
      </c>
      <c r="Q47" s="101" t="s">
        <v>303</v>
      </c>
      <c r="R47" s="101" t="s">
        <v>304</v>
      </c>
      <c r="S47" s="107">
        <v>0</v>
      </c>
      <c r="T47" s="107">
        <v>7224.9081081081076</v>
      </c>
      <c r="U47" s="107">
        <v>15027.808864864866</v>
      </c>
      <c r="V47" s="107">
        <v>15628.921219459458</v>
      </c>
      <c r="W47" s="107">
        <v>32508.156136475678</v>
      </c>
      <c r="X47" s="107">
        <v>33808.482381934715</v>
      </c>
      <c r="Y47" s="107">
        <v>0</v>
      </c>
      <c r="Z47" s="107">
        <v>0</v>
      </c>
      <c r="AA47" s="107">
        <v>104198.27671084282</v>
      </c>
      <c r="AB47" s="100" t="s">
        <v>342</v>
      </c>
      <c r="AC47" s="100" t="s">
        <v>111</v>
      </c>
      <c r="AD47" s="107">
        <v>0</v>
      </c>
      <c r="AE47" s="107">
        <v>0</v>
      </c>
      <c r="AF47" s="107">
        <v>0</v>
      </c>
      <c r="AG47" s="107">
        <v>0</v>
      </c>
      <c r="AH47" s="107">
        <v>0</v>
      </c>
      <c r="AI47" s="107">
        <v>0</v>
      </c>
      <c r="AJ47" s="107">
        <v>0</v>
      </c>
      <c r="AK47" s="107">
        <v>0</v>
      </c>
      <c r="AL47" s="107">
        <v>0</v>
      </c>
      <c r="AM47" s="107">
        <v>0</v>
      </c>
      <c r="AN47" s="107">
        <v>0</v>
      </c>
      <c r="AO47" s="107">
        <v>0</v>
      </c>
      <c r="AP47" s="107">
        <v>0</v>
      </c>
      <c r="AQ47" s="107">
        <v>0</v>
      </c>
      <c r="AR47" s="107">
        <v>0</v>
      </c>
      <c r="AS47" s="107">
        <v>0</v>
      </c>
      <c r="AT47" s="107">
        <v>0</v>
      </c>
      <c r="AU47" s="107">
        <v>0</v>
      </c>
      <c r="AV47" s="107">
        <v>0</v>
      </c>
      <c r="AW47" s="107">
        <v>7224.9081081081076</v>
      </c>
      <c r="AX47" s="107">
        <v>15027.808864864866</v>
      </c>
      <c r="AY47" s="107">
        <v>15628.921219459458</v>
      </c>
      <c r="AZ47" s="107">
        <v>32508.156136475678</v>
      </c>
      <c r="BA47" s="107">
        <v>33808.482381934715</v>
      </c>
      <c r="BB47" s="107">
        <v>0</v>
      </c>
      <c r="BC47" s="107">
        <v>0</v>
      </c>
      <c r="BD47" s="107">
        <v>104198.27671084282</v>
      </c>
    </row>
    <row r="48" spans="3:56" x14ac:dyDescent="0.35">
      <c r="D48" s="102" t="s">
        <v>395</v>
      </c>
      <c r="F48" s="99" t="s">
        <v>62</v>
      </c>
      <c r="G48" s="100" t="s">
        <v>64</v>
      </c>
      <c r="H48" s="107">
        <v>0</v>
      </c>
      <c r="I48" s="107">
        <v>6</v>
      </c>
      <c r="J48" s="107">
        <v>12</v>
      </c>
      <c r="K48" s="107">
        <v>12</v>
      </c>
      <c r="L48" s="107">
        <v>12</v>
      </c>
      <c r="M48" s="107">
        <v>12</v>
      </c>
      <c r="N48" s="107">
        <v>12</v>
      </c>
      <c r="O48" s="107">
        <v>6</v>
      </c>
      <c r="P48" s="107">
        <v>72</v>
      </c>
      <c r="Q48" s="101" t="s">
        <v>197</v>
      </c>
      <c r="R48" s="101" t="s">
        <v>198</v>
      </c>
      <c r="S48" s="107">
        <v>0</v>
      </c>
      <c r="T48" s="107">
        <v>18062.27027027027</v>
      </c>
      <c r="U48" s="107">
        <v>37569.522162162168</v>
      </c>
      <c r="V48" s="107">
        <v>39072.303048648653</v>
      </c>
      <c r="W48" s="107">
        <v>40635.195170594598</v>
      </c>
      <c r="X48" s="107">
        <v>42260.602977418392</v>
      </c>
      <c r="Y48" s="107">
        <v>43951.027096515129</v>
      </c>
      <c r="Z48" s="107">
        <v>22854.534090187866</v>
      </c>
      <c r="AA48" s="107">
        <v>244405.4548157971</v>
      </c>
      <c r="AB48" s="100" t="s">
        <v>342</v>
      </c>
      <c r="AC48" s="100" t="s">
        <v>111</v>
      </c>
      <c r="AD48" s="107">
        <v>0</v>
      </c>
      <c r="AE48" s="107">
        <v>0</v>
      </c>
      <c r="AF48" s="107">
        <v>0</v>
      </c>
      <c r="AG48" s="107">
        <v>0</v>
      </c>
      <c r="AH48" s="107">
        <v>0</v>
      </c>
      <c r="AI48" s="107">
        <v>0</v>
      </c>
      <c r="AJ48" s="107">
        <v>0</v>
      </c>
      <c r="AK48" s="107">
        <v>0</v>
      </c>
      <c r="AL48" s="107">
        <v>0</v>
      </c>
      <c r="AM48" s="107">
        <v>0</v>
      </c>
      <c r="AN48" s="107">
        <v>0</v>
      </c>
      <c r="AO48" s="107">
        <v>0</v>
      </c>
      <c r="AP48" s="107">
        <v>0</v>
      </c>
      <c r="AQ48" s="107">
        <v>0</v>
      </c>
      <c r="AR48" s="107">
        <v>0</v>
      </c>
      <c r="AS48" s="107">
        <v>0</v>
      </c>
      <c r="AT48" s="107">
        <v>0</v>
      </c>
      <c r="AU48" s="107">
        <v>0</v>
      </c>
      <c r="AV48" s="107">
        <v>0</v>
      </c>
      <c r="AW48" s="107">
        <v>18062.27027027027</v>
      </c>
      <c r="AX48" s="107">
        <v>37569.522162162168</v>
      </c>
      <c r="AY48" s="107">
        <v>39072.303048648653</v>
      </c>
      <c r="AZ48" s="107">
        <v>40635.195170594598</v>
      </c>
      <c r="BA48" s="107">
        <v>42260.602977418392</v>
      </c>
      <c r="BB48" s="107">
        <v>43951.027096515129</v>
      </c>
      <c r="BC48" s="107">
        <v>22854.534090187866</v>
      </c>
      <c r="BD48" s="107">
        <v>244405.4548157971</v>
      </c>
    </row>
    <row r="49" spans="1:56" x14ac:dyDescent="0.35">
      <c r="D49" s="102" t="s">
        <v>396</v>
      </c>
      <c r="F49" s="99" t="s">
        <v>62</v>
      </c>
      <c r="G49" s="100" t="s">
        <v>397</v>
      </c>
      <c r="H49" s="107">
        <v>0</v>
      </c>
      <c r="I49" s="107">
        <v>132</v>
      </c>
      <c r="J49" s="107">
        <v>132</v>
      </c>
      <c r="K49" s="107">
        <v>132</v>
      </c>
      <c r="L49" s="107">
        <v>132</v>
      </c>
      <c r="M49" s="107">
        <v>132</v>
      </c>
      <c r="N49" s="107">
        <v>132</v>
      </c>
      <c r="O49" s="107">
        <v>0</v>
      </c>
      <c r="P49" s="107">
        <v>792</v>
      </c>
      <c r="Q49" s="101" t="s">
        <v>398</v>
      </c>
      <c r="R49" s="101" t="s">
        <v>399</v>
      </c>
      <c r="S49" s="107">
        <v>0</v>
      </c>
      <c r="T49" s="107">
        <v>237031.17275675671</v>
      </c>
      <c r="U49" s="107">
        <v>246512.41966702708</v>
      </c>
      <c r="V49" s="107">
        <v>256372.91645370814</v>
      </c>
      <c r="W49" s="107">
        <v>266627.83311185648</v>
      </c>
      <c r="X49" s="107">
        <v>277292.94643633079</v>
      </c>
      <c r="Y49" s="107">
        <v>288384.66429378395</v>
      </c>
      <c r="Z49" s="107">
        <v>0</v>
      </c>
      <c r="AA49" s="107">
        <v>1572221.9527194633</v>
      </c>
      <c r="AB49" s="100" t="s">
        <v>342</v>
      </c>
      <c r="AC49" s="100" t="s">
        <v>111</v>
      </c>
      <c r="AD49" s="107">
        <v>0</v>
      </c>
      <c r="AE49" s="107">
        <v>0</v>
      </c>
      <c r="AF49" s="107">
        <v>0</v>
      </c>
      <c r="AG49" s="107">
        <v>0</v>
      </c>
      <c r="AH49" s="107">
        <v>0</v>
      </c>
      <c r="AI49" s="107">
        <v>0</v>
      </c>
      <c r="AJ49" s="107">
        <v>0</v>
      </c>
      <c r="AK49" s="107">
        <v>0</v>
      </c>
      <c r="AL49" s="107">
        <v>0</v>
      </c>
      <c r="AM49" s="107">
        <v>0</v>
      </c>
      <c r="AN49" s="107">
        <v>0</v>
      </c>
      <c r="AO49" s="107">
        <v>0</v>
      </c>
      <c r="AP49" s="107">
        <v>0</v>
      </c>
      <c r="AQ49" s="107">
        <v>0</v>
      </c>
      <c r="AR49" s="107">
        <v>0</v>
      </c>
      <c r="AS49" s="107">
        <v>0</v>
      </c>
      <c r="AT49" s="107">
        <v>0</v>
      </c>
      <c r="AU49" s="107">
        <v>0</v>
      </c>
      <c r="AV49" s="107">
        <v>0</v>
      </c>
      <c r="AW49" s="107">
        <v>237031.17275675671</v>
      </c>
      <c r="AX49" s="107">
        <v>246512.41966702708</v>
      </c>
      <c r="AY49" s="107">
        <v>256372.91645370814</v>
      </c>
      <c r="AZ49" s="107">
        <v>266627.83311185648</v>
      </c>
      <c r="BA49" s="107">
        <v>277292.94643633079</v>
      </c>
      <c r="BB49" s="107">
        <v>288384.66429378395</v>
      </c>
      <c r="BC49" s="107">
        <v>0</v>
      </c>
      <c r="BD49" s="107">
        <v>1572221.9527194633</v>
      </c>
    </row>
    <row r="50" spans="1:56" x14ac:dyDescent="0.35">
      <c r="D50" s="102" t="s">
        <v>400</v>
      </c>
      <c r="F50" s="99" t="s">
        <v>62</v>
      </c>
      <c r="G50" s="100" t="s">
        <v>393</v>
      </c>
      <c r="H50" s="107">
        <v>0</v>
      </c>
      <c r="I50" s="107">
        <v>132</v>
      </c>
      <c r="J50" s="107">
        <v>132</v>
      </c>
      <c r="K50" s="107">
        <v>132</v>
      </c>
      <c r="L50" s="107">
        <v>132</v>
      </c>
      <c r="M50" s="107">
        <v>132</v>
      </c>
      <c r="N50" s="107">
        <v>132</v>
      </c>
      <c r="O50" s="107">
        <v>0</v>
      </c>
      <c r="P50" s="107">
        <v>792</v>
      </c>
      <c r="Q50" s="101" t="s">
        <v>303</v>
      </c>
      <c r="R50" s="101" t="s">
        <v>304</v>
      </c>
      <c r="S50" s="108">
        <v>0</v>
      </c>
      <c r="T50" s="108">
        <v>317895.95675675676</v>
      </c>
      <c r="U50" s="108">
        <v>330611.79502702708</v>
      </c>
      <c r="V50" s="108">
        <v>343836.26682810817</v>
      </c>
      <c r="W50" s="108">
        <v>357589.71750123252</v>
      </c>
      <c r="X50" s="108">
        <v>371893.30620128184</v>
      </c>
      <c r="Y50" s="108">
        <v>386769.03844933317</v>
      </c>
      <c r="Z50" s="108">
        <v>0</v>
      </c>
      <c r="AA50" s="108">
        <v>2108596.0807637395</v>
      </c>
      <c r="AB50" s="100" t="s">
        <v>342</v>
      </c>
      <c r="AC50" s="100" t="s">
        <v>111</v>
      </c>
      <c r="AD50" s="108">
        <v>0</v>
      </c>
      <c r="AE50" s="108">
        <v>0</v>
      </c>
      <c r="AF50" s="108">
        <v>0</v>
      </c>
      <c r="AG50" s="108">
        <v>0</v>
      </c>
      <c r="AH50" s="108">
        <v>0</v>
      </c>
      <c r="AI50" s="108">
        <v>0</v>
      </c>
      <c r="AJ50" s="108">
        <v>0</v>
      </c>
      <c r="AK50" s="108">
        <v>0</v>
      </c>
      <c r="AL50" s="108">
        <v>0</v>
      </c>
      <c r="AM50" s="108">
        <v>0</v>
      </c>
      <c r="AN50" s="108">
        <v>0</v>
      </c>
      <c r="AO50" s="108">
        <v>0</v>
      </c>
      <c r="AP50" s="108">
        <v>0</v>
      </c>
      <c r="AQ50" s="108">
        <v>0</v>
      </c>
      <c r="AR50" s="108">
        <v>0</v>
      </c>
      <c r="AS50" s="108">
        <v>0</v>
      </c>
      <c r="AT50" s="108">
        <v>0</v>
      </c>
      <c r="AU50" s="108">
        <v>0</v>
      </c>
      <c r="AV50" s="108">
        <v>0</v>
      </c>
      <c r="AW50" s="108">
        <v>317895.95675675676</v>
      </c>
      <c r="AX50" s="108">
        <v>330611.79502702708</v>
      </c>
      <c r="AY50" s="108">
        <v>343836.26682810817</v>
      </c>
      <c r="AZ50" s="108">
        <v>357589.71750123252</v>
      </c>
      <c r="BA50" s="108">
        <v>371893.30620128184</v>
      </c>
      <c r="BB50" s="108">
        <v>386769.03844933317</v>
      </c>
      <c r="BC50" s="108">
        <v>0</v>
      </c>
      <c r="BD50" s="108">
        <v>2108596.0807637395</v>
      </c>
    </row>
    <row r="51" spans="1:56" ht="10.5" x14ac:dyDescent="0.4">
      <c r="B51" s="106" t="s">
        <v>401</v>
      </c>
      <c r="F51" s="99" t="s">
        <v>62</v>
      </c>
      <c r="G51" s="100" t="s">
        <v>112</v>
      </c>
      <c r="H51" s="109"/>
      <c r="I51" s="109"/>
      <c r="J51" s="109"/>
      <c r="K51" s="109"/>
      <c r="L51" s="109"/>
      <c r="M51" s="109"/>
      <c r="N51" s="109"/>
      <c r="O51" s="109"/>
      <c r="P51" s="109"/>
      <c r="Q51" s="101" t="s">
        <v>112</v>
      </c>
      <c r="R51" s="101" t="s">
        <v>112</v>
      </c>
      <c r="S51" s="108">
        <v>0</v>
      </c>
      <c r="T51" s="108">
        <v>1789776.1673513511</v>
      </c>
      <c r="U51" s="108">
        <v>2202052.9065859457</v>
      </c>
      <c r="V51" s="108">
        <v>2232651.7796061402</v>
      </c>
      <c r="W51" s="108">
        <v>2280728.6856153808</v>
      </c>
      <c r="X51" s="108">
        <v>2314474.5897967527</v>
      </c>
      <c r="Y51" s="108">
        <v>2314409.5084681679</v>
      </c>
      <c r="Z51" s="108">
        <v>584259.93949559319</v>
      </c>
      <c r="AA51" s="108">
        <v>13718353.576919332</v>
      </c>
      <c r="AB51" s="100" t="s">
        <v>112</v>
      </c>
      <c r="AC51" s="100" t="s">
        <v>112</v>
      </c>
      <c r="AD51" s="108">
        <v>0</v>
      </c>
      <c r="AE51" s="108">
        <v>342486.48648648645</v>
      </c>
      <c r="AF51" s="108">
        <v>430054.05405405402</v>
      </c>
      <c r="AG51" s="108">
        <v>430054.05405405402</v>
      </c>
      <c r="AH51" s="108">
        <v>430054.05405405402</v>
      </c>
      <c r="AI51" s="108">
        <v>430054.05405405402</v>
      </c>
      <c r="AJ51" s="108">
        <v>430054.05405405402</v>
      </c>
      <c r="AK51" s="108">
        <v>371675.67567567562</v>
      </c>
      <c r="AL51" s="108">
        <v>2864432.4324324317</v>
      </c>
      <c r="AM51" s="108">
        <v>0</v>
      </c>
      <c r="AN51" s="108">
        <v>233513.51351351349</v>
      </c>
      <c r="AO51" s="108">
        <v>233513.51351351349</v>
      </c>
      <c r="AP51" s="108">
        <v>233513.51351351349</v>
      </c>
      <c r="AQ51" s="108">
        <v>233513.51351351349</v>
      </c>
      <c r="AR51" s="108">
        <v>233513.51351351349</v>
      </c>
      <c r="AS51" s="108">
        <v>233513.51351351349</v>
      </c>
      <c r="AT51" s="108">
        <v>58378.378378378373</v>
      </c>
      <c r="AU51" s="108">
        <v>1459459.4594594589</v>
      </c>
      <c r="AV51" s="108">
        <v>0</v>
      </c>
      <c r="AW51" s="108">
        <v>1213776.1673513511</v>
      </c>
      <c r="AX51" s="108">
        <v>1538485.3390183784</v>
      </c>
      <c r="AY51" s="108">
        <v>1569084.2120385729</v>
      </c>
      <c r="AZ51" s="108">
        <v>1617161.1180478134</v>
      </c>
      <c r="BA51" s="108">
        <v>1650907.0222291853</v>
      </c>
      <c r="BB51" s="108">
        <v>1650841.9409006</v>
      </c>
      <c r="BC51" s="108">
        <v>154205.8854415392</v>
      </c>
      <c r="BD51" s="108">
        <v>9394461.685027441</v>
      </c>
    </row>
    <row r="52" spans="1:56" ht="10.5" x14ac:dyDescent="0.4">
      <c r="A52" s="106" t="s">
        <v>89</v>
      </c>
      <c r="F52" s="99" t="s">
        <v>62</v>
      </c>
      <c r="G52" s="100" t="s">
        <v>112</v>
      </c>
      <c r="H52" s="109"/>
      <c r="I52" s="109"/>
      <c r="J52" s="109"/>
      <c r="K52" s="109"/>
      <c r="L52" s="109"/>
      <c r="M52" s="109"/>
      <c r="N52" s="109"/>
      <c r="O52" s="109"/>
      <c r="P52" s="109"/>
      <c r="Q52" s="101" t="s">
        <v>112</v>
      </c>
      <c r="R52" s="101" t="s">
        <v>112</v>
      </c>
      <c r="S52" s="107">
        <v>462050.07567567565</v>
      </c>
      <c r="T52" s="107">
        <v>1927806.3165405402</v>
      </c>
      <c r="U52" s="107">
        <v>2321881.7920345943</v>
      </c>
      <c r="V52" s="107">
        <v>2379161.7525234157</v>
      </c>
      <c r="W52" s="107">
        <v>2377440.4501213958</v>
      </c>
      <c r="X52" s="107">
        <v>2365791.0362693323</v>
      </c>
      <c r="Y52" s="107">
        <v>2367778.6127996505</v>
      </c>
      <c r="Z52" s="107">
        <v>584259.93949559319</v>
      </c>
      <c r="AA52" s="107">
        <v>14786169.975460198</v>
      </c>
      <c r="AB52" s="100" t="s">
        <v>112</v>
      </c>
      <c r="AC52" s="100" t="s">
        <v>112</v>
      </c>
      <c r="AD52" s="107">
        <v>0</v>
      </c>
      <c r="AE52" s="107">
        <v>378456.20756756753</v>
      </c>
      <c r="AF52" s="107">
        <v>467462.56397837837</v>
      </c>
      <c r="AG52" s="107">
        <v>468958.90437535133</v>
      </c>
      <c r="AH52" s="107">
        <v>470515.09838820325</v>
      </c>
      <c r="AI52" s="107">
        <v>472133.5401615692</v>
      </c>
      <c r="AJ52" s="107">
        <v>473816.71960586979</v>
      </c>
      <c r="AK52" s="107">
        <v>371675.67567567562</v>
      </c>
      <c r="AL52" s="107">
        <v>3103018.7097526146</v>
      </c>
      <c r="AM52" s="107">
        <v>0</v>
      </c>
      <c r="AN52" s="107">
        <v>233513.51351351349</v>
      </c>
      <c r="AO52" s="107">
        <v>233513.51351351349</v>
      </c>
      <c r="AP52" s="107">
        <v>233513.51351351349</v>
      </c>
      <c r="AQ52" s="107">
        <v>233513.51351351349</v>
      </c>
      <c r="AR52" s="107">
        <v>233513.51351351349</v>
      </c>
      <c r="AS52" s="107">
        <v>233513.51351351349</v>
      </c>
      <c r="AT52" s="107">
        <v>58378.378378378373</v>
      </c>
      <c r="AU52" s="107">
        <v>1459459.4594594589</v>
      </c>
      <c r="AV52" s="107">
        <v>462050.07567567565</v>
      </c>
      <c r="AW52" s="107">
        <v>1315836.5954594591</v>
      </c>
      <c r="AX52" s="107">
        <v>1620905.7145427028</v>
      </c>
      <c r="AY52" s="107">
        <v>1676689.3346345513</v>
      </c>
      <c r="AZ52" s="107">
        <v>1673411.8382196794</v>
      </c>
      <c r="BA52" s="107">
        <v>1660143.9825942495</v>
      </c>
      <c r="BB52" s="107">
        <v>1660448.3796802668</v>
      </c>
      <c r="BC52" s="107">
        <v>154205.8854415392</v>
      </c>
      <c r="BD52" s="107">
        <v>10223691.806248125</v>
      </c>
    </row>
    <row r="53" spans="1:56" x14ac:dyDescent="0.35">
      <c r="A53" s="102" t="s">
        <v>62</v>
      </c>
    </row>
    <row r="54" spans="1:56" x14ac:dyDescent="0.35">
      <c r="A54" s="102" t="s">
        <v>130</v>
      </c>
    </row>
    <row r="55" spans="1:56" x14ac:dyDescent="0.35">
      <c r="A55" s="102" t="s">
        <v>402</v>
      </c>
    </row>
    <row r="56" spans="1:56" x14ac:dyDescent="0.35">
      <c r="A56" s="102" t="s">
        <v>403</v>
      </c>
    </row>
    <row r="57" spans="1:56" x14ac:dyDescent="0.35">
      <c r="A57" s="102" t="s">
        <v>404</v>
      </c>
    </row>
    <row r="58" spans="1:56" x14ac:dyDescent="0.35">
      <c r="A58" s="102" t="s">
        <v>405</v>
      </c>
    </row>
    <row r="59" spans="1:56" x14ac:dyDescent="0.35">
      <c r="A59" s="102" t="s">
        <v>406</v>
      </c>
    </row>
    <row r="60" spans="1:56" x14ac:dyDescent="0.35">
      <c r="A60" s="102" t="s">
        <v>407</v>
      </c>
    </row>
  </sheetData>
  <pageMargins left="0.75" right="0.75" top="1" bottom="1" header="0.5" footer="0.5"/>
  <headerFooter alignWithMargins="0">
    <oddHeader>&amp;F</oddHead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2:Z47"/>
  <sheetViews>
    <sheetView zoomScale="70" zoomScaleNormal="70" workbookViewId="0">
      <selection activeCell="B5" sqref="B5:B46"/>
    </sheetView>
  </sheetViews>
  <sheetFormatPr defaultColWidth="11.578125" defaultRowHeight="14.4" x14ac:dyDescent="0.55000000000000004"/>
  <cols>
    <col min="1" max="1" width="11.578125" style="353"/>
    <col min="2" max="2" width="21.26171875" style="353" bestFit="1" customWidth="1"/>
    <col min="3" max="13" width="11.578125" style="353"/>
    <col min="14" max="14" width="33.578125" style="353" bestFit="1" customWidth="1"/>
    <col min="15" max="15" width="14.83984375" style="353" bestFit="1" customWidth="1"/>
    <col min="16" max="16384" width="11.578125" style="353"/>
  </cols>
  <sheetData>
    <row r="2" spans="1:26" ht="14.7" thickBot="1" x14ac:dyDescent="0.6"/>
    <row r="3" spans="1:26" x14ac:dyDescent="0.55000000000000004">
      <c r="A3" s="441" t="s">
        <v>528</v>
      </c>
      <c r="B3" s="442"/>
      <c r="C3" s="442"/>
      <c r="D3" s="442"/>
      <c r="E3" s="442"/>
      <c r="F3" s="442"/>
      <c r="G3" s="442"/>
      <c r="H3" s="442"/>
      <c r="I3" s="442"/>
      <c r="J3" s="443"/>
    </row>
    <row r="4" spans="1:26" ht="20.7" thickBot="1" x14ac:dyDescent="0.8">
      <c r="A4" s="354"/>
      <c r="C4" s="355" t="s">
        <v>529</v>
      </c>
      <c r="D4" s="355" t="s">
        <v>530</v>
      </c>
      <c r="E4" s="355" t="s">
        <v>531</v>
      </c>
      <c r="F4" s="355" t="s">
        <v>532</v>
      </c>
      <c r="G4" s="355" t="s">
        <v>533</v>
      </c>
      <c r="H4" s="355" t="s">
        <v>534</v>
      </c>
      <c r="I4" s="355" t="s">
        <v>535</v>
      </c>
      <c r="J4" s="356" t="s">
        <v>536</v>
      </c>
      <c r="N4" s="357" t="s">
        <v>537</v>
      </c>
    </row>
    <row r="5" spans="1:26" ht="14.7" thickBot="1" x14ac:dyDescent="0.6">
      <c r="A5" s="444">
        <f>+D5+E6+F7+G8+H9</f>
        <v>31000</v>
      </c>
      <c r="B5" s="447" t="s">
        <v>538</v>
      </c>
      <c r="C5" s="358"/>
      <c r="D5" s="359">
        <v>6200</v>
      </c>
      <c r="E5" s="360">
        <f>+D5</f>
        <v>6200</v>
      </c>
      <c r="F5" s="360">
        <f>+E5</f>
        <v>6200</v>
      </c>
      <c r="G5" s="360"/>
      <c r="H5" s="360"/>
      <c r="I5" s="360"/>
      <c r="J5" s="361"/>
      <c r="N5" s="362" t="s">
        <v>539</v>
      </c>
      <c r="O5" s="363">
        <v>15000</v>
      </c>
      <c r="Q5" s="353">
        <v>3777</v>
      </c>
      <c r="R5" s="353">
        <f>+Q5*4</f>
        <v>15108</v>
      </c>
    </row>
    <row r="6" spans="1:26" x14ac:dyDescent="0.55000000000000004">
      <c r="A6" s="445"/>
      <c r="B6" s="448"/>
      <c r="D6" s="364"/>
      <c r="E6" s="365">
        <f>+D5</f>
        <v>6200</v>
      </c>
      <c r="F6" s="364">
        <f>+E6</f>
        <v>6200</v>
      </c>
      <c r="G6" s="364">
        <f>+F6</f>
        <v>6200</v>
      </c>
      <c r="H6" s="364"/>
      <c r="I6" s="364"/>
      <c r="J6" s="366"/>
      <c r="N6" s="367" t="s">
        <v>540</v>
      </c>
      <c r="O6" s="368">
        <f>+O5-685*2</f>
        <v>13630</v>
      </c>
    </row>
    <row r="7" spans="1:26" ht="14.7" thickBot="1" x14ac:dyDescent="0.6">
      <c r="A7" s="445"/>
      <c r="B7" s="448"/>
      <c r="D7" s="364"/>
      <c r="E7" s="364"/>
      <c r="F7" s="365">
        <f>+E6</f>
        <v>6200</v>
      </c>
      <c r="G7" s="364">
        <f>+F7</f>
        <v>6200</v>
      </c>
      <c r="H7" s="364">
        <f>+G7</f>
        <v>6200</v>
      </c>
      <c r="I7" s="364"/>
      <c r="J7" s="366"/>
      <c r="N7" s="369" t="s">
        <v>541</v>
      </c>
      <c r="O7" s="370">
        <f>+O6-1700</f>
        <v>11930</v>
      </c>
      <c r="P7" s="353">
        <f>+O7/3.7</f>
        <v>3224.3243243243242</v>
      </c>
    </row>
    <row r="8" spans="1:26" ht="14.7" thickBot="1" x14ac:dyDescent="0.6">
      <c r="A8" s="445"/>
      <c r="B8" s="448"/>
      <c r="D8" s="364"/>
      <c r="E8" s="364"/>
      <c r="F8" s="364"/>
      <c r="G8" s="365">
        <f>+F7</f>
        <v>6200</v>
      </c>
      <c r="H8" s="364">
        <f>+G8</f>
        <v>6200</v>
      </c>
      <c r="I8" s="364">
        <f>+H8</f>
        <v>6200</v>
      </c>
      <c r="J8" s="366"/>
      <c r="N8" s="371" t="s">
        <v>542</v>
      </c>
      <c r="O8" s="372">
        <f>+O7/0.9</f>
        <v>13255.555555555555</v>
      </c>
      <c r="P8" s="353">
        <f>+O8/0.9</f>
        <v>14728.395061728394</v>
      </c>
      <c r="Q8" s="353">
        <f>+P8/3.7</f>
        <v>3980.6473139806467</v>
      </c>
      <c r="R8" s="353">
        <f>+Q8</f>
        <v>3980.6473139806467</v>
      </c>
    </row>
    <row r="9" spans="1:26" ht="14.7" thickBot="1" x14ac:dyDescent="0.6">
      <c r="A9" s="445"/>
      <c r="B9" s="448"/>
      <c r="D9" s="364"/>
      <c r="E9" s="364"/>
      <c r="F9" s="364"/>
      <c r="G9" s="364"/>
      <c r="H9" s="365">
        <f>+G8</f>
        <v>6200</v>
      </c>
      <c r="I9" s="364">
        <f>+H9</f>
        <v>6200</v>
      </c>
      <c r="J9" s="366">
        <f>+I9</f>
        <v>6200</v>
      </c>
    </row>
    <row r="10" spans="1:26" ht="14.7" thickBot="1" x14ac:dyDescent="0.6">
      <c r="A10" s="446"/>
      <c r="B10" s="449"/>
      <c r="C10" s="373">
        <f>SUM(C5:C9)</f>
        <v>0</v>
      </c>
      <c r="D10" s="374">
        <f>SUM(D5:D9)</f>
        <v>6200</v>
      </c>
      <c r="E10" s="374">
        <f t="shared" ref="E10:J10" si="0">SUM(E5:E9)</f>
        <v>12400</v>
      </c>
      <c r="F10" s="374">
        <f t="shared" si="0"/>
        <v>18600</v>
      </c>
      <c r="G10" s="374">
        <f t="shared" si="0"/>
        <v>18600</v>
      </c>
      <c r="H10" s="374">
        <f t="shared" si="0"/>
        <v>18600</v>
      </c>
      <c r="I10" s="374">
        <f t="shared" si="0"/>
        <v>12400</v>
      </c>
      <c r="J10" s="375">
        <f t="shared" si="0"/>
        <v>6200</v>
      </c>
      <c r="N10" s="362" t="s">
        <v>543</v>
      </c>
      <c r="O10" s="363">
        <v>9000</v>
      </c>
    </row>
    <row r="11" spans="1:26" x14ac:dyDescent="0.55000000000000004">
      <c r="A11" s="444">
        <f>+D11+E12+F13+G14+H15</f>
        <v>21000</v>
      </c>
      <c r="B11" s="447" t="s">
        <v>544</v>
      </c>
      <c r="C11" s="358"/>
      <c r="D11" s="359">
        <v>3150</v>
      </c>
      <c r="E11" s="360">
        <f>+D11</f>
        <v>3150</v>
      </c>
      <c r="F11" s="360"/>
      <c r="G11" s="360"/>
      <c r="H11" s="360"/>
      <c r="I11" s="360"/>
      <c r="J11" s="361"/>
      <c r="N11" s="367" t="s">
        <v>540</v>
      </c>
      <c r="O11" s="368">
        <f>+O10-685*2</f>
        <v>7630</v>
      </c>
      <c r="Q11" s="444">
        <f>+T11+U12+V13+W14+X15</f>
        <v>20000</v>
      </c>
      <c r="R11" s="450" t="s">
        <v>544</v>
      </c>
      <c r="S11" s="358"/>
      <c r="T11" s="359">
        <v>3000</v>
      </c>
      <c r="U11" s="360">
        <f>+T11</f>
        <v>3000</v>
      </c>
      <c r="V11" s="360"/>
      <c r="W11" s="360"/>
      <c r="X11" s="360"/>
      <c r="Y11" s="360"/>
      <c r="Z11" s="361"/>
    </row>
    <row r="12" spans="1:26" ht="14.7" thickBot="1" x14ac:dyDescent="0.6">
      <c r="A12" s="445"/>
      <c r="B12" s="448"/>
      <c r="D12" s="364"/>
      <c r="E12" s="365">
        <v>7350</v>
      </c>
      <c r="F12" s="364">
        <f>+E12</f>
        <v>7350</v>
      </c>
      <c r="G12" s="364"/>
      <c r="H12" s="364"/>
      <c r="I12" s="364"/>
      <c r="J12" s="366"/>
      <c r="N12" s="369" t="s">
        <v>541</v>
      </c>
      <c r="O12" s="370">
        <f>+O11-1700</f>
        <v>5930</v>
      </c>
      <c r="Q12" s="445"/>
      <c r="R12" s="451"/>
      <c r="T12" s="364"/>
      <c r="U12" s="365">
        <v>7000</v>
      </c>
      <c r="V12" s="364">
        <f>+U12</f>
        <v>7000</v>
      </c>
      <c r="W12" s="364"/>
      <c r="X12" s="364"/>
      <c r="Y12" s="364"/>
      <c r="Z12" s="366"/>
    </row>
    <row r="13" spans="1:26" ht="14.7" thickBot="1" x14ac:dyDescent="0.6">
      <c r="A13" s="445"/>
      <c r="B13" s="448"/>
      <c r="D13" s="364"/>
      <c r="E13" s="364"/>
      <c r="F13" s="365">
        <v>7350</v>
      </c>
      <c r="G13" s="364">
        <f>+F13</f>
        <v>7350</v>
      </c>
      <c r="H13" s="364"/>
      <c r="I13" s="364"/>
      <c r="J13" s="366"/>
      <c r="N13" s="371" t="s">
        <v>542</v>
      </c>
      <c r="O13" s="372">
        <f>+O12/0.9</f>
        <v>6588.8888888888887</v>
      </c>
      <c r="Q13" s="445"/>
      <c r="R13" s="451"/>
      <c r="T13" s="364"/>
      <c r="U13" s="364"/>
      <c r="V13" s="365">
        <v>7000</v>
      </c>
      <c r="W13" s="364">
        <f>+V13</f>
        <v>7000</v>
      </c>
      <c r="X13" s="364"/>
      <c r="Y13" s="364"/>
      <c r="Z13" s="366"/>
    </row>
    <row r="14" spans="1:26" ht="14.7" thickBot="1" x14ac:dyDescent="0.6">
      <c r="A14" s="445"/>
      <c r="B14" s="448"/>
      <c r="D14" s="364"/>
      <c r="E14" s="364"/>
      <c r="F14" s="364"/>
      <c r="G14" s="365">
        <v>3150</v>
      </c>
      <c r="H14" s="364">
        <f>+G14</f>
        <v>3150</v>
      </c>
      <c r="I14" s="364"/>
      <c r="J14" s="366"/>
      <c r="Q14" s="445"/>
      <c r="R14" s="451"/>
      <c r="T14" s="364"/>
      <c r="U14" s="364"/>
      <c r="V14" s="364"/>
      <c r="W14" s="365">
        <f>+T11</f>
        <v>3000</v>
      </c>
      <c r="X14" s="364">
        <f>+W14</f>
        <v>3000</v>
      </c>
      <c r="Y14" s="364"/>
      <c r="Z14" s="366"/>
    </row>
    <row r="15" spans="1:26" ht="14.7" thickBot="1" x14ac:dyDescent="0.6">
      <c r="A15" s="445"/>
      <c r="B15" s="448"/>
      <c r="D15" s="364"/>
      <c r="E15" s="364"/>
      <c r="F15" s="364"/>
      <c r="G15" s="364"/>
      <c r="H15" s="365"/>
      <c r="I15" s="364">
        <f>+H15</f>
        <v>0</v>
      </c>
      <c r="J15" s="366">
        <f>+I15</f>
        <v>0</v>
      </c>
      <c r="N15" s="362" t="s">
        <v>545</v>
      </c>
      <c r="O15" s="363">
        <v>7500</v>
      </c>
      <c r="Q15" s="445"/>
      <c r="R15" s="451"/>
      <c r="T15" s="364"/>
      <c r="U15" s="364"/>
      <c r="V15" s="364"/>
      <c r="W15" s="364"/>
      <c r="X15" s="365"/>
      <c r="Y15" s="364">
        <f>+X15</f>
        <v>0</v>
      </c>
      <c r="Z15" s="366">
        <f>+Y15</f>
        <v>0</v>
      </c>
    </row>
    <row r="16" spans="1:26" ht="14.7" thickBot="1" x14ac:dyDescent="0.6">
      <c r="A16" s="446"/>
      <c r="B16" s="449"/>
      <c r="C16" s="373">
        <f>SUM(C11:C15)</f>
        <v>0</v>
      </c>
      <c r="D16" s="374">
        <f>SUM(D11:D15)</f>
        <v>3150</v>
      </c>
      <c r="E16" s="374">
        <f t="shared" ref="E16:J16" si="1">SUM(E11:E15)</f>
        <v>10500</v>
      </c>
      <c r="F16" s="374">
        <f t="shared" si="1"/>
        <v>14700</v>
      </c>
      <c r="G16" s="374">
        <f t="shared" si="1"/>
        <v>10500</v>
      </c>
      <c r="H16" s="374">
        <f t="shared" si="1"/>
        <v>3150</v>
      </c>
      <c r="I16" s="374">
        <f t="shared" si="1"/>
        <v>0</v>
      </c>
      <c r="J16" s="375">
        <f t="shared" si="1"/>
        <v>0</v>
      </c>
      <c r="N16" s="367" t="s">
        <v>540</v>
      </c>
      <c r="O16" s="368">
        <f>+O15-685*2</f>
        <v>6130</v>
      </c>
      <c r="Q16" s="446"/>
      <c r="R16" s="452"/>
      <c r="S16" s="373">
        <f>SUM(S11:S15)</f>
        <v>0</v>
      </c>
      <c r="T16" s="374">
        <f>SUM(T11:T15)</f>
        <v>3000</v>
      </c>
      <c r="U16" s="374">
        <f t="shared" ref="U16:Z16" si="2">SUM(U11:U15)</f>
        <v>10000</v>
      </c>
      <c r="V16" s="374">
        <f t="shared" si="2"/>
        <v>14000</v>
      </c>
      <c r="W16" s="374">
        <f t="shared" si="2"/>
        <v>10000</v>
      </c>
      <c r="X16" s="374">
        <f t="shared" si="2"/>
        <v>3000</v>
      </c>
      <c r="Y16" s="374">
        <f t="shared" si="2"/>
        <v>0</v>
      </c>
      <c r="Z16" s="375">
        <f t="shared" si="2"/>
        <v>0</v>
      </c>
    </row>
    <row r="17" spans="1:15" ht="14.7" thickBot="1" x14ac:dyDescent="0.6">
      <c r="A17" s="444">
        <f>+D17+E18+F19+G20+H21</f>
        <v>5000</v>
      </c>
      <c r="B17" s="447" t="s">
        <v>546</v>
      </c>
      <c r="C17" s="358"/>
      <c r="D17" s="359">
        <v>1250</v>
      </c>
      <c r="E17" s="360">
        <f>+D17</f>
        <v>1250</v>
      </c>
      <c r="F17" s="360"/>
      <c r="G17" s="360"/>
      <c r="H17" s="360"/>
      <c r="I17" s="360"/>
      <c r="J17" s="361"/>
      <c r="N17" s="369" t="s">
        <v>541</v>
      </c>
      <c r="O17" s="370">
        <f>+O16-1700</f>
        <v>4430</v>
      </c>
    </row>
    <row r="18" spans="1:15" ht="14.7" thickBot="1" x14ac:dyDescent="0.6">
      <c r="A18" s="445"/>
      <c r="B18" s="448"/>
      <c r="D18" s="364"/>
      <c r="E18" s="365">
        <v>1250</v>
      </c>
      <c r="F18" s="364">
        <f>+E18</f>
        <v>1250</v>
      </c>
      <c r="G18" s="364"/>
      <c r="H18" s="364"/>
      <c r="I18" s="364"/>
      <c r="J18" s="366"/>
      <c r="N18" s="371" t="s">
        <v>542</v>
      </c>
      <c r="O18" s="372">
        <f>+O17/0.9</f>
        <v>4922.2222222222217</v>
      </c>
    </row>
    <row r="19" spans="1:15" ht="14.7" thickBot="1" x14ac:dyDescent="0.6">
      <c r="A19" s="445"/>
      <c r="B19" s="448"/>
      <c r="D19" s="364"/>
      <c r="E19" s="364"/>
      <c r="F19" s="365">
        <v>1250</v>
      </c>
      <c r="G19" s="364">
        <f>+F19</f>
        <v>1250</v>
      </c>
      <c r="H19" s="364"/>
      <c r="I19" s="364"/>
      <c r="J19" s="366"/>
    </row>
    <row r="20" spans="1:15" ht="14.7" thickBot="1" x14ac:dyDescent="0.6">
      <c r="A20" s="445"/>
      <c r="B20" s="448"/>
      <c r="D20" s="364"/>
      <c r="E20" s="364"/>
      <c r="F20" s="364"/>
      <c r="G20" s="365">
        <v>1250</v>
      </c>
      <c r="H20" s="364">
        <f>+G20</f>
        <v>1250</v>
      </c>
      <c r="I20" s="364"/>
      <c r="J20" s="366"/>
      <c r="N20" s="376" t="s">
        <v>547</v>
      </c>
      <c r="O20" s="363">
        <v>1700</v>
      </c>
    </row>
    <row r="21" spans="1:15" ht="14.7" thickBot="1" x14ac:dyDescent="0.6">
      <c r="A21" s="445"/>
      <c r="B21" s="448"/>
      <c r="D21" s="364"/>
      <c r="E21" s="364"/>
      <c r="F21" s="364"/>
      <c r="G21" s="364"/>
      <c r="H21" s="365"/>
      <c r="I21" s="364">
        <f>+H21</f>
        <v>0</v>
      </c>
      <c r="J21" s="366">
        <f>+I21</f>
        <v>0</v>
      </c>
      <c r="N21" s="377" t="s">
        <v>548</v>
      </c>
      <c r="O21" s="368">
        <f>+O20/0.9</f>
        <v>1888.8888888888889</v>
      </c>
    </row>
    <row r="22" spans="1:15" ht="14.7" thickBot="1" x14ac:dyDescent="0.6">
      <c r="A22" s="446"/>
      <c r="B22" s="449"/>
      <c r="C22" s="373">
        <f>SUM(C17:C21)</f>
        <v>0</v>
      </c>
      <c r="D22" s="374">
        <f>SUM(D17:D21)</f>
        <v>1250</v>
      </c>
      <c r="E22" s="374">
        <f t="shared" ref="E22:J22" si="3">SUM(E17:E21)</f>
        <v>2500</v>
      </c>
      <c r="F22" s="374">
        <f t="shared" si="3"/>
        <v>2500</v>
      </c>
      <c r="G22" s="374">
        <f t="shared" si="3"/>
        <v>2500</v>
      </c>
      <c r="H22" s="374">
        <f t="shared" si="3"/>
        <v>1250</v>
      </c>
      <c r="I22" s="374">
        <f t="shared" si="3"/>
        <v>0</v>
      </c>
      <c r="J22" s="375">
        <f t="shared" si="3"/>
        <v>0</v>
      </c>
      <c r="N22" s="376" t="s">
        <v>547</v>
      </c>
      <c r="O22" s="378">
        <v>3400</v>
      </c>
    </row>
    <row r="23" spans="1:15" ht="14.7" thickBot="1" x14ac:dyDescent="0.6">
      <c r="A23" s="444">
        <f>+D23+E24+F25+G26+H27</f>
        <v>70</v>
      </c>
      <c r="B23" s="447" t="s">
        <v>549</v>
      </c>
      <c r="C23" s="358"/>
      <c r="D23" s="359">
        <v>30</v>
      </c>
      <c r="E23" s="360">
        <f>+D23</f>
        <v>30</v>
      </c>
      <c r="F23" s="360">
        <f>+E23</f>
        <v>30</v>
      </c>
      <c r="G23" s="360"/>
      <c r="H23" s="360"/>
      <c r="I23" s="360"/>
      <c r="J23" s="361"/>
      <c r="N23" s="377" t="s">
        <v>548</v>
      </c>
      <c r="O23" s="372">
        <f>+O22/0.9</f>
        <v>3777.7777777777778</v>
      </c>
    </row>
    <row r="24" spans="1:15" x14ac:dyDescent="0.55000000000000004">
      <c r="A24" s="445"/>
      <c r="B24" s="448"/>
      <c r="D24" s="364"/>
      <c r="E24" s="365">
        <v>20</v>
      </c>
      <c r="F24" s="364">
        <f>+E24</f>
        <v>20</v>
      </c>
      <c r="G24" s="364">
        <f>+F24</f>
        <v>20</v>
      </c>
      <c r="H24" s="364"/>
      <c r="I24" s="364"/>
      <c r="J24" s="366"/>
    </row>
    <row r="25" spans="1:15" x14ac:dyDescent="0.55000000000000004">
      <c r="A25" s="445"/>
      <c r="B25" s="448"/>
      <c r="D25" s="364"/>
      <c r="E25" s="364"/>
      <c r="F25" s="365">
        <v>20</v>
      </c>
      <c r="G25" s="364">
        <f>+F25</f>
        <v>20</v>
      </c>
      <c r="H25" s="364">
        <f>+G25</f>
        <v>20</v>
      </c>
      <c r="I25" s="364"/>
      <c r="J25" s="366"/>
    </row>
    <row r="26" spans="1:15" x14ac:dyDescent="0.55000000000000004">
      <c r="A26" s="445"/>
      <c r="B26" s="448"/>
      <c r="D26" s="364"/>
      <c r="E26" s="364"/>
      <c r="F26" s="364"/>
      <c r="G26" s="365"/>
      <c r="H26" s="364"/>
      <c r="I26" s="364"/>
      <c r="J26" s="366"/>
    </row>
    <row r="27" spans="1:15" ht="14.7" thickBot="1" x14ac:dyDescent="0.6">
      <c r="A27" s="445"/>
      <c r="B27" s="448"/>
      <c r="D27" s="364"/>
      <c r="E27" s="364"/>
      <c r="F27" s="364"/>
      <c r="G27" s="364"/>
      <c r="H27" s="365"/>
      <c r="I27" s="364">
        <f>+H27</f>
        <v>0</v>
      </c>
      <c r="J27" s="366">
        <f>+I27</f>
        <v>0</v>
      </c>
    </row>
    <row r="28" spans="1:15" ht="14.7" thickBot="1" x14ac:dyDescent="0.6">
      <c r="A28" s="446"/>
      <c r="B28" s="449"/>
      <c r="C28" s="373">
        <f>SUM(C23:C27)</f>
        <v>0</v>
      </c>
      <c r="D28" s="374">
        <f>SUM(D23:D27)</f>
        <v>30</v>
      </c>
      <c r="E28" s="374">
        <f t="shared" ref="E28:J28" si="4">SUM(E23:E27)</f>
        <v>50</v>
      </c>
      <c r="F28" s="374">
        <f t="shared" si="4"/>
        <v>70</v>
      </c>
      <c r="G28" s="374">
        <f t="shared" si="4"/>
        <v>40</v>
      </c>
      <c r="H28" s="374">
        <f t="shared" si="4"/>
        <v>20</v>
      </c>
      <c r="I28" s="374">
        <f t="shared" si="4"/>
        <v>0</v>
      </c>
      <c r="J28" s="375">
        <f t="shared" si="4"/>
        <v>0</v>
      </c>
    </row>
    <row r="29" spans="1:15" x14ac:dyDescent="0.55000000000000004">
      <c r="A29" s="444">
        <f>+D29+E30+F31+G32+H33</f>
        <v>1000</v>
      </c>
      <c r="B29" s="447" t="s">
        <v>160</v>
      </c>
      <c r="C29" s="358"/>
      <c r="D29" s="359">
        <v>200</v>
      </c>
      <c r="E29" s="360">
        <f>+D29</f>
        <v>200</v>
      </c>
      <c r="F29" s="360">
        <f>+E29</f>
        <v>200</v>
      </c>
      <c r="G29" s="360"/>
      <c r="H29" s="360"/>
      <c r="I29" s="360"/>
      <c r="J29" s="361"/>
    </row>
    <row r="30" spans="1:15" x14ac:dyDescent="0.55000000000000004">
      <c r="A30" s="445"/>
      <c r="B30" s="448"/>
      <c r="D30" s="364"/>
      <c r="E30" s="365">
        <f>+D29</f>
        <v>200</v>
      </c>
      <c r="F30" s="364">
        <f>+E30</f>
        <v>200</v>
      </c>
      <c r="G30" s="364">
        <f>+F30</f>
        <v>200</v>
      </c>
      <c r="H30" s="364"/>
      <c r="I30" s="364"/>
      <c r="J30" s="366"/>
    </row>
    <row r="31" spans="1:15" x14ac:dyDescent="0.55000000000000004">
      <c r="A31" s="445"/>
      <c r="B31" s="448"/>
      <c r="D31" s="364"/>
      <c r="E31" s="364"/>
      <c r="F31" s="365">
        <f>+E30</f>
        <v>200</v>
      </c>
      <c r="G31" s="364">
        <f>+F31</f>
        <v>200</v>
      </c>
      <c r="H31" s="364">
        <f>+G31</f>
        <v>200</v>
      </c>
      <c r="I31" s="364"/>
      <c r="J31" s="366"/>
    </row>
    <row r="32" spans="1:15" x14ac:dyDescent="0.55000000000000004">
      <c r="A32" s="445"/>
      <c r="B32" s="448"/>
      <c r="D32" s="364"/>
      <c r="E32" s="364"/>
      <c r="F32" s="364"/>
      <c r="G32" s="365">
        <f>+F31</f>
        <v>200</v>
      </c>
      <c r="H32" s="364">
        <f>+G32</f>
        <v>200</v>
      </c>
      <c r="I32" s="364">
        <f>+H32</f>
        <v>200</v>
      </c>
      <c r="J32" s="366">
        <f>+I32</f>
        <v>200</v>
      </c>
    </row>
    <row r="33" spans="1:10" ht="14.7" thickBot="1" x14ac:dyDescent="0.6">
      <c r="A33" s="445"/>
      <c r="B33" s="448"/>
      <c r="D33" s="364"/>
      <c r="E33" s="364"/>
      <c r="F33" s="364"/>
      <c r="G33" s="364"/>
      <c r="H33" s="365">
        <f>+G32</f>
        <v>200</v>
      </c>
      <c r="I33" s="364">
        <f>+H33</f>
        <v>200</v>
      </c>
      <c r="J33" s="366">
        <f>+I33</f>
        <v>200</v>
      </c>
    </row>
    <row r="34" spans="1:10" ht="14.7" thickBot="1" x14ac:dyDescent="0.6">
      <c r="A34" s="446"/>
      <c r="B34" s="449"/>
      <c r="C34" s="373">
        <f>SUM(C29:C33)</f>
        <v>0</v>
      </c>
      <c r="D34" s="374">
        <f>SUM(D29:D33)</f>
        <v>200</v>
      </c>
      <c r="E34" s="374">
        <f t="shared" ref="E34:J34" si="5">SUM(E29:E33)</f>
        <v>400</v>
      </c>
      <c r="F34" s="374">
        <f t="shared" si="5"/>
        <v>600</v>
      </c>
      <c r="G34" s="374">
        <f t="shared" si="5"/>
        <v>600</v>
      </c>
      <c r="H34" s="374">
        <f t="shared" si="5"/>
        <v>600</v>
      </c>
      <c r="I34" s="374">
        <f t="shared" si="5"/>
        <v>400</v>
      </c>
      <c r="J34" s="375">
        <f t="shared" si="5"/>
        <v>400</v>
      </c>
    </row>
    <row r="35" spans="1:10" x14ac:dyDescent="0.55000000000000004">
      <c r="A35" s="444">
        <f>+D35+E36+F37+G38+H39</f>
        <v>1800</v>
      </c>
      <c r="B35" s="447" t="s">
        <v>550</v>
      </c>
      <c r="C35" s="358"/>
      <c r="D35" s="359"/>
      <c r="E35" s="360">
        <f>+D35</f>
        <v>0</v>
      </c>
      <c r="F35" s="360"/>
      <c r="G35" s="360"/>
      <c r="H35" s="360"/>
      <c r="I35" s="360"/>
      <c r="J35" s="361"/>
    </row>
    <row r="36" spans="1:10" x14ac:dyDescent="0.55000000000000004">
      <c r="A36" s="445"/>
      <c r="B36" s="448"/>
      <c r="D36" s="364"/>
      <c r="E36" s="365">
        <f>30*20</f>
        <v>600</v>
      </c>
      <c r="F36" s="364">
        <f>+E36</f>
        <v>600</v>
      </c>
      <c r="G36" s="364"/>
      <c r="H36" s="364"/>
      <c r="I36" s="364"/>
      <c r="J36" s="366"/>
    </row>
    <row r="37" spans="1:10" x14ac:dyDescent="0.55000000000000004">
      <c r="A37" s="445"/>
      <c r="B37" s="448"/>
      <c r="D37" s="364"/>
      <c r="E37" s="364"/>
      <c r="F37" s="365">
        <f>+E36</f>
        <v>600</v>
      </c>
      <c r="G37" s="364">
        <f>+F37</f>
        <v>600</v>
      </c>
      <c r="H37" s="364"/>
      <c r="I37" s="364"/>
      <c r="J37" s="366"/>
    </row>
    <row r="38" spans="1:10" x14ac:dyDescent="0.55000000000000004">
      <c r="A38" s="445"/>
      <c r="B38" s="448"/>
      <c r="D38" s="364"/>
      <c r="E38" s="364"/>
      <c r="F38" s="364"/>
      <c r="G38" s="365">
        <f>+F37</f>
        <v>600</v>
      </c>
      <c r="H38" s="364">
        <f>+G38</f>
        <v>600</v>
      </c>
      <c r="I38" s="364"/>
      <c r="J38" s="366"/>
    </row>
    <row r="39" spans="1:10" ht="14.7" thickBot="1" x14ac:dyDescent="0.6">
      <c r="A39" s="445"/>
      <c r="B39" s="448"/>
      <c r="D39" s="364"/>
      <c r="E39" s="364"/>
      <c r="F39" s="364"/>
      <c r="G39" s="364"/>
      <c r="H39" s="365"/>
      <c r="I39" s="364">
        <f>+H39</f>
        <v>0</v>
      </c>
      <c r="J39" s="366">
        <f>+I39</f>
        <v>0</v>
      </c>
    </row>
    <row r="40" spans="1:10" ht="14.7" thickBot="1" x14ac:dyDescent="0.6">
      <c r="A40" s="446"/>
      <c r="B40" s="449"/>
      <c r="C40" s="373">
        <f>SUM(C35:C39)</f>
        <v>0</v>
      </c>
      <c r="D40" s="374">
        <f>SUM(D35:D39)</f>
        <v>0</v>
      </c>
      <c r="E40" s="374">
        <f t="shared" ref="E40:J40" si="6">SUM(E35:E39)</f>
        <v>600</v>
      </c>
      <c r="F40" s="374">
        <f t="shared" si="6"/>
        <v>1200</v>
      </c>
      <c r="G40" s="374">
        <f t="shared" si="6"/>
        <v>1200</v>
      </c>
      <c r="H40" s="374">
        <f t="shared" si="6"/>
        <v>600</v>
      </c>
      <c r="I40" s="374">
        <f t="shared" si="6"/>
        <v>0</v>
      </c>
      <c r="J40" s="375">
        <f t="shared" si="6"/>
        <v>0</v>
      </c>
    </row>
    <row r="41" spans="1:10" ht="14.7" thickBot="1" x14ac:dyDescent="0.6">
      <c r="A41" s="444">
        <f>+D41+E42+F43+G44+H45</f>
        <v>15000</v>
      </c>
      <c r="B41" s="447" t="s">
        <v>551</v>
      </c>
      <c r="C41" s="358"/>
      <c r="D41" s="359">
        <v>3750</v>
      </c>
      <c r="E41" s="360">
        <f>+D41</f>
        <v>3750</v>
      </c>
      <c r="F41" s="360"/>
      <c r="G41" s="360"/>
      <c r="H41" s="360"/>
      <c r="I41" s="360"/>
      <c r="J41" s="361"/>
    </row>
    <row r="42" spans="1:10" ht="14.7" thickBot="1" x14ac:dyDescent="0.6">
      <c r="A42" s="445"/>
      <c r="B42" s="448"/>
      <c r="D42" s="364"/>
      <c r="E42" s="359">
        <v>3750</v>
      </c>
      <c r="F42" s="364">
        <f>+E42</f>
        <v>3750</v>
      </c>
      <c r="G42" s="364"/>
      <c r="H42" s="364"/>
      <c r="I42" s="364"/>
      <c r="J42" s="366"/>
    </row>
    <row r="43" spans="1:10" ht="14.7" thickBot="1" x14ac:dyDescent="0.6">
      <c r="A43" s="445"/>
      <c r="B43" s="448"/>
      <c r="D43" s="364"/>
      <c r="E43" s="364"/>
      <c r="F43" s="359">
        <v>3750</v>
      </c>
      <c r="G43" s="364">
        <f>+F43</f>
        <v>3750</v>
      </c>
      <c r="H43" s="364"/>
      <c r="I43" s="364"/>
      <c r="J43" s="366"/>
    </row>
    <row r="44" spans="1:10" x14ac:dyDescent="0.55000000000000004">
      <c r="A44" s="445"/>
      <c r="B44" s="448"/>
      <c r="D44" s="364"/>
      <c r="E44" s="364"/>
      <c r="F44" s="364"/>
      <c r="G44" s="359">
        <v>3750</v>
      </c>
      <c r="H44" s="364">
        <f>+G44</f>
        <v>3750</v>
      </c>
      <c r="I44" s="364"/>
      <c r="J44" s="366"/>
    </row>
    <row r="45" spans="1:10" ht="14.7" thickBot="1" x14ac:dyDescent="0.6">
      <c r="A45" s="445"/>
      <c r="B45" s="448"/>
      <c r="D45" s="364"/>
      <c r="E45" s="364"/>
      <c r="F45" s="364"/>
      <c r="G45" s="364"/>
      <c r="H45" s="365"/>
      <c r="I45" s="364">
        <f>+H45</f>
        <v>0</v>
      </c>
      <c r="J45" s="366">
        <f>+I45</f>
        <v>0</v>
      </c>
    </row>
    <row r="46" spans="1:10" ht="14.7" thickBot="1" x14ac:dyDescent="0.6">
      <c r="A46" s="446"/>
      <c r="B46" s="449"/>
      <c r="C46" s="373">
        <f t="shared" ref="C46:J46" si="7">SUM(C41:C45)</f>
        <v>0</v>
      </c>
      <c r="D46" s="374">
        <f t="shared" si="7"/>
        <v>3750</v>
      </c>
      <c r="E46" s="374">
        <f t="shared" si="7"/>
        <v>7500</v>
      </c>
      <c r="F46" s="374">
        <f t="shared" si="7"/>
        <v>7500</v>
      </c>
      <c r="G46" s="374">
        <f t="shared" si="7"/>
        <v>7500</v>
      </c>
      <c r="H46" s="374">
        <f t="shared" si="7"/>
        <v>3750</v>
      </c>
      <c r="I46" s="374">
        <f t="shared" si="7"/>
        <v>0</v>
      </c>
      <c r="J46" s="375">
        <f t="shared" si="7"/>
        <v>0</v>
      </c>
    </row>
    <row r="47" spans="1:10" x14ac:dyDescent="0.55000000000000004">
      <c r="D47" s="379">
        <f>+D46+D16</f>
        <v>6900</v>
      </c>
      <c r="E47" s="379">
        <f>+E46+E16</f>
        <v>18000</v>
      </c>
      <c r="F47" s="379">
        <f>+F46+F16</f>
        <v>22200</v>
      </c>
      <c r="G47" s="379">
        <f>+G46+G16</f>
        <v>18000</v>
      </c>
      <c r="H47" s="379">
        <f>+H46+H16</f>
        <v>6900</v>
      </c>
    </row>
  </sheetData>
  <mergeCells count="17">
    <mergeCell ref="A35:A40"/>
    <mergeCell ref="B35:B40"/>
    <mergeCell ref="A41:A46"/>
    <mergeCell ref="B41:B46"/>
    <mergeCell ref="R11:R16"/>
    <mergeCell ref="A17:A22"/>
    <mergeCell ref="B17:B22"/>
    <mergeCell ref="A23:A28"/>
    <mergeCell ref="B23:B28"/>
    <mergeCell ref="A29:A34"/>
    <mergeCell ref="B29:B34"/>
    <mergeCell ref="Q11:Q16"/>
    <mergeCell ref="A3:J3"/>
    <mergeCell ref="A5:A10"/>
    <mergeCell ref="B5:B10"/>
    <mergeCell ref="A11:A16"/>
    <mergeCell ref="B11:B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sheetPr>
  <dimension ref="A1:R66"/>
  <sheetViews>
    <sheetView zoomScale="70" zoomScaleNormal="70" workbookViewId="0">
      <selection activeCell="D4" sqref="D4:D7"/>
    </sheetView>
  </sheetViews>
  <sheetFormatPr defaultColWidth="14.41796875" defaultRowHeight="15" customHeight="1" x14ac:dyDescent="0.55000000000000004"/>
  <cols>
    <col min="1" max="1" width="0.41796875" style="281" customWidth="1"/>
    <col min="2" max="2" width="16.578125" style="281" customWidth="1"/>
    <col min="3" max="4" width="30.83984375" style="295" customWidth="1"/>
    <col min="5" max="5" width="15.578125" style="281" bestFit="1" customWidth="1"/>
    <col min="6" max="6" width="19.578125" style="281" bestFit="1" customWidth="1"/>
    <col min="7" max="7" width="41.41796875" style="281" bestFit="1" customWidth="1"/>
    <col min="8" max="8" width="10.578125" style="281" customWidth="1"/>
    <col min="9" max="9" width="15.83984375" style="281" customWidth="1"/>
    <col min="10" max="13" width="18.68359375" style="281" bestFit="1" customWidth="1"/>
    <col min="14" max="16" width="15.83984375" style="281" customWidth="1"/>
    <col min="17" max="17" width="18.26171875" style="281" bestFit="1" customWidth="1"/>
    <col min="18" max="18" width="14.15625" style="8" bestFit="1" customWidth="1"/>
    <col min="19" max="19" width="13.41796875" style="8" bestFit="1" customWidth="1"/>
    <col min="20" max="20" width="14.41796875" style="8"/>
    <col min="21" max="21" width="15.41796875" style="8" bestFit="1" customWidth="1"/>
    <col min="22" max="22" width="14.41796875" style="8"/>
    <col min="23" max="23" width="15.41796875" style="8" bestFit="1" customWidth="1"/>
    <col min="24" max="16384" width="14.41796875" style="8"/>
  </cols>
  <sheetData>
    <row r="1" spans="1:17" ht="2.5" customHeight="1" x14ac:dyDescent="0.55000000000000004"/>
    <row r="2" spans="1:17" ht="31.2" x14ac:dyDescent="0.55000000000000004">
      <c r="A2" s="351"/>
      <c r="B2" s="381" t="s">
        <v>1</v>
      </c>
      <c r="C2" s="381" t="s">
        <v>2</v>
      </c>
      <c r="D2" s="381" t="s">
        <v>3</v>
      </c>
      <c r="E2" s="381" t="s">
        <v>4</v>
      </c>
      <c r="F2" s="381" t="s">
        <v>459</v>
      </c>
      <c r="G2" s="381" t="s">
        <v>5</v>
      </c>
      <c r="H2" s="382" t="s">
        <v>6</v>
      </c>
      <c r="I2" s="382" t="s">
        <v>7</v>
      </c>
      <c r="J2" s="382" t="s">
        <v>8</v>
      </c>
      <c r="K2" s="382" t="s">
        <v>9</v>
      </c>
      <c r="L2" s="382" t="s">
        <v>10</v>
      </c>
      <c r="M2" s="382" t="s">
        <v>11</v>
      </c>
      <c r="N2" s="382" t="s">
        <v>12</v>
      </c>
      <c r="O2" s="382" t="s">
        <v>28</v>
      </c>
      <c r="P2" s="382" t="s">
        <v>29</v>
      </c>
      <c r="Q2" s="382" t="s">
        <v>13</v>
      </c>
    </row>
    <row r="3" spans="1:17" ht="66" customHeight="1" x14ac:dyDescent="0.55000000000000004">
      <c r="A3" s="282"/>
      <c r="B3" s="471" t="s">
        <v>644</v>
      </c>
      <c r="C3" s="470" t="s">
        <v>636</v>
      </c>
      <c r="D3" s="383" t="s">
        <v>658</v>
      </c>
      <c r="E3" s="384" t="s">
        <v>634</v>
      </c>
      <c r="F3" s="385" t="s">
        <v>639</v>
      </c>
      <c r="G3" s="386" t="s">
        <v>489</v>
      </c>
      <c r="H3" s="387" t="s">
        <v>439</v>
      </c>
      <c r="I3" s="283">
        <v>62424</v>
      </c>
      <c r="J3" s="283">
        <v>0</v>
      </c>
      <c r="K3" s="283">
        <v>0</v>
      </c>
      <c r="L3" s="283">
        <v>0</v>
      </c>
      <c r="M3" s="283">
        <v>0</v>
      </c>
      <c r="N3" s="283">
        <v>0</v>
      </c>
      <c r="O3" s="283">
        <v>0</v>
      </c>
      <c r="P3" s="283">
        <v>0</v>
      </c>
      <c r="Q3" s="283">
        <v>62424</v>
      </c>
    </row>
    <row r="4" spans="1:17" ht="15" customHeight="1" x14ac:dyDescent="0.55000000000000004">
      <c r="A4" s="282"/>
      <c r="B4" s="471"/>
      <c r="C4" s="470"/>
      <c r="D4" s="475" t="s">
        <v>645</v>
      </c>
      <c r="E4" s="388" t="s">
        <v>14</v>
      </c>
      <c r="F4" s="389" t="s">
        <v>467</v>
      </c>
      <c r="G4" s="390" t="s">
        <v>489</v>
      </c>
      <c r="H4" s="473" t="s">
        <v>471</v>
      </c>
      <c r="I4" s="283">
        <v>0</v>
      </c>
      <c r="J4" s="283">
        <v>6041634.8812192008</v>
      </c>
      <c r="K4" s="283">
        <v>6268927.5296272002</v>
      </c>
      <c r="L4" s="283">
        <v>6268927.5296272002</v>
      </c>
      <c r="M4" s="283">
        <v>6041634.8812192008</v>
      </c>
      <c r="N4" s="283">
        <v>5668225.5302632004</v>
      </c>
      <c r="O4" s="283">
        <v>0</v>
      </c>
      <c r="P4" s="283">
        <v>0</v>
      </c>
      <c r="Q4" s="283">
        <v>30289350.351956002</v>
      </c>
    </row>
    <row r="5" spans="1:17" ht="15" customHeight="1" x14ac:dyDescent="0.55000000000000004">
      <c r="A5" s="282"/>
      <c r="B5" s="471"/>
      <c r="C5" s="470"/>
      <c r="D5" s="475"/>
      <c r="E5" s="391" t="s">
        <v>14</v>
      </c>
      <c r="F5" s="389" t="s">
        <v>639</v>
      </c>
      <c r="G5" s="390" t="s">
        <v>489</v>
      </c>
      <c r="H5" s="473"/>
      <c r="I5" s="283">
        <v>0</v>
      </c>
      <c r="J5" s="283">
        <v>2631479.1053220001</v>
      </c>
      <c r="K5" s="283">
        <v>4233248.9955179999</v>
      </c>
      <c r="L5" s="283">
        <v>4233248.9955179999</v>
      </c>
      <c r="M5" s="283">
        <v>2631479.1053220001</v>
      </c>
      <c r="N5" s="283">
        <v>0</v>
      </c>
      <c r="O5" s="283">
        <v>0</v>
      </c>
      <c r="P5" s="283">
        <v>0</v>
      </c>
      <c r="Q5" s="283">
        <v>13729456.201680001</v>
      </c>
    </row>
    <row r="6" spans="1:17" ht="14.4" x14ac:dyDescent="0.55000000000000004">
      <c r="A6" s="282"/>
      <c r="B6" s="471"/>
      <c r="C6" s="470"/>
      <c r="D6" s="475"/>
      <c r="E6" s="392" t="s">
        <v>634</v>
      </c>
      <c r="F6" s="385" t="str">
        <f>+F3</f>
        <v>Senior Loan</v>
      </c>
      <c r="G6" s="390" t="s">
        <v>489</v>
      </c>
      <c r="H6" s="473"/>
      <c r="I6" s="283">
        <v>0</v>
      </c>
      <c r="J6" s="283">
        <v>346315.33945159975</v>
      </c>
      <c r="K6" s="283">
        <v>610665.12871639989</v>
      </c>
      <c r="L6" s="283">
        <v>821408.16128119989</v>
      </c>
      <c r="M6" s="283">
        <v>767801.40458119987</v>
      </c>
      <c r="N6" s="283">
        <v>679733.16143119975</v>
      </c>
      <c r="O6" s="283">
        <v>421486.06512960006</v>
      </c>
      <c r="P6" s="283">
        <v>210743.03256480003</v>
      </c>
      <c r="Q6" s="283">
        <v>3858152.2931559994</v>
      </c>
    </row>
    <row r="7" spans="1:17" ht="36" customHeight="1" x14ac:dyDescent="0.55000000000000004">
      <c r="A7" s="282"/>
      <c r="B7" s="471"/>
      <c r="C7" s="470"/>
      <c r="D7" s="475"/>
      <c r="E7" s="393" t="s">
        <v>17</v>
      </c>
      <c r="F7" s="385" t="s">
        <v>639</v>
      </c>
      <c r="G7" s="390" t="s">
        <v>489</v>
      </c>
      <c r="H7" s="473"/>
      <c r="I7" s="283">
        <v>0</v>
      </c>
      <c r="J7" s="283">
        <v>1037551.6467672001</v>
      </c>
      <c r="K7" s="283">
        <v>2044777.1854584003</v>
      </c>
      <c r="L7" s="283">
        <v>3004828.7782536</v>
      </c>
      <c r="M7" s="283">
        <v>2957654.8323576003</v>
      </c>
      <c r="N7" s="283">
        <v>2880154.7783856001</v>
      </c>
      <c r="O7" s="283">
        <v>1920103.1855904004</v>
      </c>
      <c r="P7" s="283">
        <v>960051.59279520018</v>
      </c>
      <c r="Q7" s="283">
        <v>14805121.999608003</v>
      </c>
    </row>
    <row r="8" spans="1:17" ht="15" customHeight="1" x14ac:dyDescent="0.55000000000000004">
      <c r="A8" s="282"/>
      <c r="B8" s="471"/>
      <c r="C8" s="470"/>
      <c r="D8" s="454" t="s">
        <v>646</v>
      </c>
      <c r="E8" s="391" t="s">
        <v>14</v>
      </c>
      <c r="F8" s="389" t="s">
        <v>639</v>
      </c>
      <c r="G8" s="390" t="s">
        <v>489</v>
      </c>
      <c r="H8" s="453" t="s">
        <v>441</v>
      </c>
      <c r="I8" s="283">
        <v>0</v>
      </c>
      <c r="J8" s="283">
        <v>918729.71999999986</v>
      </c>
      <c r="K8" s="283">
        <v>2637126.1800000002</v>
      </c>
      <c r="L8" s="283">
        <v>2637126.1800000002</v>
      </c>
      <c r="M8" s="283">
        <v>2637126.1800000002</v>
      </c>
      <c r="N8" s="283">
        <v>0</v>
      </c>
      <c r="O8" s="283">
        <v>0</v>
      </c>
      <c r="P8" s="283">
        <v>0</v>
      </c>
      <c r="Q8" s="283">
        <v>8830108.2599999998</v>
      </c>
    </row>
    <row r="9" spans="1:17" ht="14.4" x14ac:dyDescent="0.55000000000000004">
      <c r="A9" s="282"/>
      <c r="B9" s="471"/>
      <c r="C9" s="470"/>
      <c r="D9" s="454"/>
      <c r="E9" s="384" t="str">
        <f>+E6</f>
        <v>BNDES</v>
      </c>
      <c r="F9" s="385" t="str">
        <f>+F6</f>
        <v>Senior Loan</v>
      </c>
      <c r="G9" s="390" t="s">
        <v>489</v>
      </c>
      <c r="H9" s="453"/>
      <c r="I9" s="283">
        <v>0</v>
      </c>
      <c r="J9" s="283">
        <v>11493.494939831035</v>
      </c>
      <c r="K9" s="283">
        <v>136914.62120969658</v>
      </c>
      <c r="L9" s="283">
        <v>254549.17388013247</v>
      </c>
      <c r="M9" s="283">
        <v>246438.1388832049</v>
      </c>
      <c r="N9" s="283">
        <v>124348.47862320003</v>
      </c>
      <c r="O9" s="283">
        <v>7363.8486288000022</v>
      </c>
      <c r="P9" s="283">
        <v>7363.8486288000022</v>
      </c>
      <c r="Q9" s="283">
        <v>788471.604793665</v>
      </c>
    </row>
    <row r="10" spans="1:17" ht="29.25" customHeight="1" x14ac:dyDescent="0.55000000000000004">
      <c r="A10" s="282"/>
      <c r="B10" s="471"/>
      <c r="C10" s="470"/>
      <c r="D10" s="454"/>
      <c r="E10" s="394" t="s">
        <v>17</v>
      </c>
      <c r="F10" s="385" t="s">
        <v>639</v>
      </c>
      <c r="G10" s="390" t="s">
        <v>489</v>
      </c>
      <c r="H10" s="453"/>
      <c r="I10" s="283">
        <v>0</v>
      </c>
      <c r="J10" s="283">
        <v>214521.41472589696</v>
      </c>
      <c r="K10" s="283">
        <v>269727.5529686177</v>
      </c>
      <c r="L10" s="283">
        <v>289461.52259171434</v>
      </c>
      <c r="M10" s="283">
        <v>90349.092050155494</v>
      </c>
      <c r="N10" s="283">
        <v>50319.632296800002</v>
      </c>
      <c r="O10" s="283">
        <v>33546.421531199987</v>
      </c>
      <c r="P10" s="283">
        <v>33546.421531199987</v>
      </c>
      <c r="Q10" s="283">
        <v>981472.05769558437</v>
      </c>
    </row>
    <row r="11" spans="1:17" ht="14.4" x14ac:dyDescent="0.55000000000000004">
      <c r="A11" s="282"/>
      <c r="B11" s="471"/>
      <c r="C11" s="470"/>
      <c r="D11" s="454" t="s">
        <v>615</v>
      </c>
      <c r="E11" s="384" t="str">
        <f>+E9</f>
        <v>BNDES</v>
      </c>
      <c r="F11" s="385" t="str">
        <f>+F9</f>
        <v>Senior Loan</v>
      </c>
      <c r="G11" s="390" t="s">
        <v>489</v>
      </c>
      <c r="H11" s="455" t="s">
        <v>442</v>
      </c>
      <c r="I11" s="283">
        <v>8113.1351187600003</v>
      </c>
      <c r="J11" s="283">
        <v>85150.702993075189</v>
      </c>
      <c r="K11" s="283">
        <v>178702.11630559643</v>
      </c>
      <c r="L11" s="283">
        <v>285813.89781581447</v>
      </c>
      <c r="M11" s="283">
        <v>180542.17277279735</v>
      </c>
      <c r="N11" s="283">
        <v>33446.248702500561</v>
      </c>
      <c r="O11" s="283">
        <v>28850.710001989119</v>
      </c>
      <c r="P11" s="283">
        <v>0</v>
      </c>
      <c r="Q11" s="283">
        <v>800618.98371053324</v>
      </c>
    </row>
    <row r="12" spans="1:17" ht="30" customHeight="1" x14ac:dyDescent="0.55000000000000004">
      <c r="A12" s="282"/>
      <c r="B12" s="471"/>
      <c r="C12" s="470"/>
      <c r="D12" s="454"/>
      <c r="E12" s="394" t="s">
        <v>17</v>
      </c>
      <c r="F12" s="385" t="s">
        <v>639</v>
      </c>
      <c r="G12" s="390" t="s">
        <v>489</v>
      </c>
      <c r="H12" s="455"/>
      <c r="I12" s="283">
        <v>36959.837763240008</v>
      </c>
      <c r="J12" s="283">
        <v>165507.73667700478</v>
      </c>
      <c r="K12" s="283">
        <v>275796.07383260783</v>
      </c>
      <c r="L12" s="283">
        <v>296109.13928123878</v>
      </c>
      <c r="M12" s="283">
        <v>194768.36090759223</v>
      </c>
      <c r="N12" s="283">
        <v>152366.24408916922</v>
      </c>
      <c r="O12" s="283">
        <v>131431.01223128376</v>
      </c>
      <c r="P12" s="283">
        <v>0</v>
      </c>
      <c r="Q12" s="283">
        <v>1252938.4047821367</v>
      </c>
    </row>
    <row r="13" spans="1:17" ht="14.4" x14ac:dyDescent="0.55000000000000004">
      <c r="A13" s="282"/>
      <c r="B13" s="471"/>
      <c r="C13" s="470"/>
      <c r="D13" s="454"/>
      <c r="E13" s="395" t="s">
        <v>14</v>
      </c>
      <c r="F13" s="385" t="s">
        <v>467</v>
      </c>
      <c r="G13" s="390" t="s">
        <v>489</v>
      </c>
      <c r="H13" s="455"/>
      <c r="I13" s="283">
        <v>0</v>
      </c>
      <c r="J13" s="283">
        <v>406313.87400000001</v>
      </c>
      <c r="K13" s="283">
        <v>299189.78999999998</v>
      </c>
      <c r="L13" s="283">
        <v>318065.70600000001</v>
      </c>
      <c r="M13" s="283">
        <v>37751.831999999995</v>
      </c>
      <c r="N13" s="283">
        <v>18875.915999999997</v>
      </c>
      <c r="O13" s="283">
        <v>0</v>
      </c>
      <c r="P13" s="283">
        <v>0</v>
      </c>
      <c r="Q13" s="283">
        <v>1080197.118</v>
      </c>
    </row>
    <row r="14" spans="1:17" ht="25" customHeight="1" x14ac:dyDescent="0.55000000000000004">
      <c r="A14" s="284"/>
      <c r="B14" s="472"/>
      <c r="C14" s="456" t="s">
        <v>47</v>
      </c>
      <c r="D14" s="456"/>
      <c r="E14" s="456"/>
      <c r="F14" s="456"/>
      <c r="G14" s="456"/>
      <c r="H14" s="396"/>
      <c r="I14" s="396">
        <f>+SUM(I3:I13)</f>
        <v>107496.972882</v>
      </c>
      <c r="J14" s="396">
        <f t="shared" ref="J14:Q14" si="0">+SUM(J3:J13)</f>
        <v>11858697.916095808</v>
      </c>
      <c r="K14" s="396">
        <f t="shared" si="0"/>
        <v>16955075.173636518</v>
      </c>
      <c r="L14" s="396">
        <f t="shared" si="0"/>
        <v>18409539.084248904</v>
      </c>
      <c r="M14" s="396">
        <f t="shared" si="0"/>
        <v>15785546.000093751</v>
      </c>
      <c r="N14" s="396">
        <f t="shared" si="0"/>
        <v>9607469.989791669</v>
      </c>
      <c r="O14" s="396">
        <f t="shared" si="0"/>
        <v>2542781.2431132733</v>
      </c>
      <c r="P14" s="396">
        <f t="shared" si="0"/>
        <v>1211704.89552</v>
      </c>
      <c r="Q14" s="396">
        <f t="shared" si="0"/>
        <v>76478311.275381908</v>
      </c>
    </row>
    <row r="15" spans="1:17" ht="15" customHeight="1" x14ac:dyDescent="0.55000000000000004">
      <c r="A15" s="282"/>
      <c r="B15" s="471" t="s">
        <v>650</v>
      </c>
      <c r="C15" s="454" t="s">
        <v>635</v>
      </c>
      <c r="D15" s="454" t="s">
        <v>647</v>
      </c>
      <c r="E15" s="391" t="s">
        <v>14</v>
      </c>
      <c r="F15" s="389" t="s">
        <v>639</v>
      </c>
      <c r="G15" s="390" t="s">
        <v>489</v>
      </c>
      <c r="H15" s="455" t="s">
        <v>445</v>
      </c>
      <c r="I15" s="283">
        <v>0</v>
      </c>
      <c r="J15" s="283">
        <v>4270890.0884579988</v>
      </c>
      <c r="K15" s="283">
        <v>9965410.206402</v>
      </c>
      <c r="L15" s="283">
        <v>9965410.206402</v>
      </c>
      <c r="M15" s="283">
        <v>4270890.0884579988</v>
      </c>
      <c r="N15" s="283">
        <v>0</v>
      </c>
      <c r="O15" s="283">
        <v>0</v>
      </c>
      <c r="P15" s="283">
        <v>0</v>
      </c>
      <c r="Q15" s="283">
        <v>28472600.589719996</v>
      </c>
    </row>
    <row r="16" spans="1:17" ht="14.4" x14ac:dyDescent="0.55000000000000004">
      <c r="A16" s="282"/>
      <c r="B16" s="471"/>
      <c r="C16" s="454"/>
      <c r="D16" s="454"/>
      <c r="E16" s="384" t="str">
        <f>+E11</f>
        <v>BNDES</v>
      </c>
      <c r="F16" s="389" t="s">
        <v>639</v>
      </c>
      <c r="G16" s="390" t="s">
        <v>489</v>
      </c>
      <c r="H16" s="455"/>
      <c r="I16" s="283">
        <v>0</v>
      </c>
      <c r="J16" s="283">
        <v>5281199.9889167994</v>
      </c>
      <c r="K16" s="283">
        <v>13003885.051368643</v>
      </c>
      <c r="L16" s="283">
        <v>13953878.542619493</v>
      </c>
      <c r="M16" s="283">
        <v>6933560.4628691077</v>
      </c>
      <c r="N16" s="283">
        <v>703035.1832515779</v>
      </c>
      <c r="O16" s="283">
        <v>0</v>
      </c>
      <c r="P16" s="283">
        <v>0</v>
      </c>
      <c r="Q16" s="283">
        <v>39875559.229025617</v>
      </c>
    </row>
    <row r="17" spans="1:17" ht="31.5" customHeight="1" x14ac:dyDescent="0.55000000000000004">
      <c r="A17" s="282"/>
      <c r="B17" s="471"/>
      <c r="C17" s="454"/>
      <c r="D17" s="454"/>
      <c r="E17" s="393" t="s">
        <v>17</v>
      </c>
      <c r="F17" s="389" t="s">
        <v>639</v>
      </c>
      <c r="G17" s="390" t="s">
        <v>489</v>
      </c>
      <c r="H17" s="455"/>
      <c r="I17" s="283">
        <v>0</v>
      </c>
      <c r="J17" s="283">
        <v>722165.4437099999</v>
      </c>
      <c r="K17" s="283">
        <v>1685052.7019900002</v>
      </c>
      <c r="L17" s="283">
        <v>1685052.7019900002</v>
      </c>
      <c r="M17" s="283">
        <v>722165.4437099999</v>
      </c>
      <c r="N17" s="283">
        <v>0</v>
      </c>
      <c r="O17" s="283">
        <v>0</v>
      </c>
      <c r="P17" s="283">
        <v>0</v>
      </c>
      <c r="Q17" s="283">
        <v>4814436.2914000005</v>
      </c>
    </row>
    <row r="18" spans="1:17" ht="15" customHeight="1" x14ac:dyDescent="0.55000000000000004">
      <c r="A18" s="282"/>
      <c r="B18" s="471"/>
      <c r="C18" s="454"/>
      <c r="D18" s="457" t="s">
        <v>648</v>
      </c>
      <c r="E18" s="384" t="str">
        <f>+E16</f>
        <v>BNDES</v>
      </c>
      <c r="F18" s="389" t="s">
        <v>639</v>
      </c>
      <c r="G18" s="390" t="s">
        <v>489</v>
      </c>
      <c r="H18" s="453" t="s">
        <v>446</v>
      </c>
      <c r="I18" s="283">
        <v>0</v>
      </c>
      <c r="J18" s="283">
        <v>83472.201054239995</v>
      </c>
      <c r="K18" s="283">
        <v>228822.72298803198</v>
      </c>
      <c r="L18" s="283">
        <v>276322.39755057462</v>
      </c>
      <c r="M18" s="283">
        <v>166090.22475185542</v>
      </c>
      <c r="N18" s="283">
        <v>35151.759162578906</v>
      </c>
      <c r="O18" s="283">
        <v>0</v>
      </c>
      <c r="P18" s="283">
        <v>0</v>
      </c>
      <c r="Q18" s="283">
        <v>789859.3055072811</v>
      </c>
    </row>
    <row r="19" spans="1:17" ht="38.25" customHeight="1" x14ac:dyDescent="0.55000000000000004">
      <c r="A19" s="282"/>
      <c r="B19" s="471"/>
      <c r="C19" s="454"/>
      <c r="D19" s="457"/>
      <c r="E19" s="397" t="s">
        <v>17</v>
      </c>
      <c r="F19" s="389" t="s">
        <v>639</v>
      </c>
      <c r="G19" s="390" t="s">
        <v>489</v>
      </c>
      <c r="H19" s="453"/>
      <c r="I19" s="283">
        <v>0</v>
      </c>
      <c r="J19" s="283">
        <v>186985.15500000003</v>
      </c>
      <c r="K19" s="283">
        <v>436298.69500000001</v>
      </c>
      <c r="L19" s="283">
        <v>436298.69500000001</v>
      </c>
      <c r="M19" s="283">
        <v>186985.15500000003</v>
      </c>
      <c r="N19" s="283">
        <v>0</v>
      </c>
      <c r="O19" s="283">
        <v>0</v>
      </c>
      <c r="P19" s="283">
        <v>0</v>
      </c>
      <c r="Q19" s="283">
        <v>1246567.7000000002</v>
      </c>
    </row>
    <row r="20" spans="1:17" ht="21.75" customHeight="1" x14ac:dyDescent="0.55000000000000004">
      <c r="A20" s="282"/>
      <c r="B20" s="471"/>
      <c r="C20" s="454"/>
      <c r="D20" s="457" t="s">
        <v>649</v>
      </c>
      <c r="E20" s="391" t="s">
        <v>14</v>
      </c>
      <c r="F20" s="389" t="s">
        <v>639</v>
      </c>
      <c r="G20" s="390" t="s">
        <v>489</v>
      </c>
      <c r="H20" s="455" t="s">
        <v>447</v>
      </c>
      <c r="I20" s="283">
        <v>0</v>
      </c>
      <c r="J20" s="283">
        <v>3491958.75</v>
      </c>
      <c r="K20" s="283">
        <v>3491958.75</v>
      </c>
      <c r="L20" s="283">
        <v>3491958.75</v>
      </c>
      <c r="M20" s="283">
        <v>3491958.75</v>
      </c>
      <c r="N20" s="283">
        <v>0</v>
      </c>
      <c r="O20" s="283">
        <v>0</v>
      </c>
      <c r="P20" s="283">
        <v>0</v>
      </c>
      <c r="Q20" s="283">
        <v>13967835</v>
      </c>
    </row>
    <row r="21" spans="1:17" ht="14.4" x14ac:dyDescent="0.55000000000000004">
      <c r="A21" s="282"/>
      <c r="B21" s="471"/>
      <c r="C21" s="454"/>
      <c r="D21" s="457"/>
      <c r="E21" s="384" t="str">
        <f>+E18</f>
        <v>BNDES</v>
      </c>
      <c r="F21" s="389" t="s">
        <v>639</v>
      </c>
      <c r="G21" s="390" t="s">
        <v>489</v>
      </c>
      <c r="H21" s="455"/>
      <c r="I21" s="283">
        <v>0</v>
      </c>
      <c r="J21" s="283">
        <v>800560.10089478572</v>
      </c>
      <c r="K21" s="283">
        <v>1665165.0098611545</v>
      </c>
      <c r="L21" s="283">
        <v>1731771.6102556009</v>
      </c>
      <c r="M21" s="283">
        <v>1801042.474665825</v>
      </c>
      <c r="N21" s="283">
        <v>936542.08682622912</v>
      </c>
      <c r="O21" s="283">
        <v>0</v>
      </c>
      <c r="P21" s="283">
        <v>0</v>
      </c>
      <c r="Q21" s="283">
        <v>6935081.2825035956</v>
      </c>
    </row>
    <row r="22" spans="1:17" ht="29.25" customHeight="1" x14ac:dyDescent="0.55000000000000004">
      <c r="A22" s="282"/>
      <c r="B22" s="471"/>
      <c r="C22" s="454"/>
      <c r="D22" s="457"/>
      <c r="E22" s="393" t="s">
        <v>17</v>
      </c>
      <c r="F22" s="389" t="s">
        <v>639</v>
      </c>
      <c r="G22" s="390" t="s">
        <v>489</v>
      </c>
      <c r="H22" s="455"/>
      <c r="I22" s="283">
        <v>0</v>
      </c>
      <c r="J22" s="283">
        <v>1195155.7981551436</v>
      </c>
      <c r="K22" s="283">
        <v>1408405.3601626991</v>
      </c>
      <c r="L22" s="283">
        <v>1424833.4745692068</v>
      </c>
      <c r="M22" s="283">
        <v>1441918.7135519753</v>
      </c>
      <c r="N22" s="283">
        <v>230992.43104702714</v>
      </c>
      <c r="O22" s="283">
        <v>0</v>
      </c>
      <c r="P22" s="283">
        <v>0</v>
      </c>
      <c r="Q22" s="283">
        <v>5701305.7774860514</v>
      </c>
    </row>
    <row r="23" spans="1:17" ht="23.25" customHeight="1" x14ac:dyDescent="0.55000000000000004">
      <c r="A23" s="284"/>
      <c r="B23" s="472"/>
      <c r="C23" s="456" t="s">
        <v>53</v>
      </c>
      <c r="D23" s="456"/>
      <c r="E23" s="456"/>
      <c r="F23" s="456"/>
      <c r="G23" s="456"/>
      <c r="H23" s="396"/>
      <c r="I23" s="396">
        <f t="shared" ref="I23:P23" si="1">+SUM(I15:I22)</f>
        <v>0</v>
      </c>
      <c r="J23" s="396">
        <f t="shared" si="1"/>
        <v>16032387.526188966</v>
      </c>
      <c r="K23" s="396">
        <f t="shared" si="1"/>
        <v>31884998.49777253</v>
      </c>
      <c r="L23" s="396">
        <f t="shared" si="1"/>
        <v>32965526.378386874</v>
      </c>
      <c r="M23" s="396">
        <f t="shared" si="1"/>
        <v>19014611.313006762</v>
      </c>
      <c r="N23" s="396">
        <f t="shared" si="1"/>
        <v>1905721.4602874133</v>
      </c>
      <c r="O23" s="396">
        <f t="shared" si="1"/>
        <v>0</v>
      </c>
      <c r="P23" s="396">
        <f t="shared" si="1"/>
        <v>0</v>
      </c>
      <c r="Q23" s="396">
        <f>+SUM(Q15:Q22)</f>
        <v>101803245.17564255</v>
      </c>
    </row>
    <row r="24" spans="1:17" ht="40.5" customHeight="1" x14ac:dyDescent="0.55000000000000004">
      <c r="A24" s="282"/>
      <c r="B24" s="471" t="s">
        <v>492</v>
      </c>
      <c r="C24" s="470" t="s">
        <v>613</v>
      </c>
      <c r="D24" s="383" t="s">
        <v>623</v>
      </c>
      <c r="E24" s="384" t="str">
        <f>+E21</f>
        <v>BNDES</v>
      </c>
      <c r="F24" s="389" t="s">
        <v>639</v>
      </c>
      <c r="G24" s="390" t="s">
        <v>489</v>
      </c>
      <c r="H24" s="387" t="s">
        <v>448</v>
      </c>
      <c r="I24" s="283">
        <v>176305.60512144002</v>
      </c>
      <c r="J24" s="283">
        <v>510711.55632806401</v>
      </c>
      <c r="K24" s="283">
        <v>1029957.2265941593</v>
      </c>
      <c r="L24" s="283">
        <v>1244074.9839083366</v>
      </c>
      <c r="M24" s="283">
        <v>1161815.5843777016</v>
      </c>
      <c r="N24" s="283">
        <v>609707.77175033023</v>
      </c>
      <c r="O24" s="283">
        <v>69593.315648888951</v>
      </c>
      <c r="P24" s="283">
        <v>0</v>
      </c>
      <c r="Q24" s="283">
        <v>4802166.0437289206</v>
      </c>
    </row>
    <row r="25" spans="1:17" ht="15.75" customHeight="1" x14ac:dyDescent="0.55000000000000004">
      <c r="A25" s="282"/>
      <c r="B25" s="471"/>
      <c r="C25" s="470"/>
      <c r="D25" s="454" t="s">
        <v>624</v>
      </c>
      <c r="E25" s="391" t="s">
        <v>14</v>
      </c>
      <c r="F25" s="385" t="s">
        <v>467</v>
      </c>
      <c r="G25" s="390" t="s">
        <v>489</v>
      </c>
      <c r="H25" s="474" t="s">
        <v>449</v>
      </c>
      <c r="I25" s="283">
        <v>32055.567764400002</v>
      </c>
      <c r="J25" s="283">
        <v>63751.213385308802</v>
      </c>
      <c r="K25" s="283">
        <v>119256.39884743605</v>
      </c>
      <c r="L25" s="283">
        <v>282176.45269723772</v>
      </c>
      <c r="M25" s="283">
        <v>128987.72099338686</v>
      </c>
      <c r="N25" s="283">
        <v>205990.25520263228</v>
      </c>
      <c r="O25" s="283">
        <v>111049.5962182115</v>
      </c>
      <c r="P25" s="283">
        <v>115491.58006693998</v>
      </c>
      <c r="Q25" s="283">
        <v>1058758.7851755531</v>
      </c>
    </row>
    <row r="26" spans="1:17" ht="53.25" customHeight="1" x14ac:dyDescent="0.55000000000000004">
      <c r="A26" s="282"/>
      <c r="B26" s="471"/>
      <c r="C26" s="470"/>
      <c r="D26" s="454"/>
      <c r="E26" s="384" t="str">
        <f>+E24</f>
        <v>BNDES</v>
      </c>
      <c r="F26" s="389" t="s">
        <v>639</v>
      </c>
      <c r="G26" s="390" t="s">
        <v>489</v>
      </c>
      <c r="H26" s="474"/>
      <c r="I26" s="283">
        <v>0</v>
      </c>
      <c r="J26" s="283">
        <v>0</v>
      </c>
      <c r="K26" s="283">
        <v>67506.73223284226</v>
      </c>
      <c r="L26" s="283">
        <v>70207.001522155944</v>
      </c>
      <c r="M26" s="283">
        <v>73015.28158304219</v>
      </c>
      <c r="N26" s="283">
        <v>75935.892846363888</v>
      </c>
      <c r="O26" s="283">
        <v>0</v>
      </c>
      <c r="P26" s="283">
        <v>0</v>
      </c>
      <c r="Q26" s="283">
        <v>286664.90818440425</v>
      </c>
    </row>
    <row r="27" spans="1:17" ht="15.75" customHeight="1" x14ac:dyDescent="0.55000000000000004">
      <c r="A27" s="282"/>
      <c r="B27" s="471"/>
      <c r="C27" s="470"/>
      <c r="D27" s="454" t="s">
        <v>625</v>
      </c>
      <c r="E27" s="391" t="s">
        <v>14</v>
      </c>
      <c r="F27" s="385" t="s">
        <v>467</v>
      </c>
      <c r="G27" s="390" t="s">
        <v>489</v>
      </c>
      <c r="H27" s="455" t="s">
        <v>450</v>
      </c>
      <c r="I27" s="283">
        <v>165517.09869080002</v>
      </c>
      <c r="J27" s="283">
        <v>389142.40167317755</v>
      </c>
      <c r="K27" s="283">
        <v>120083.36790493288</v>
      </c>
      <c r="L27" s="283">
        <v>138032.20970455228</v>
      </c>
      <c r="M27" s="283">
        <v>296554.31557553727</v>
      </c>
      <c r="N27" s="283">
        <v>162329.11078784251</v>
      </c>
      <c r="O27" s="283">
        <v>115799.36310380296</v>
      </c>
      <c r="P27" s="283">
        <v>445695.38236496306</v>
      </c>
      <c r="Q27" s="283">
        <v>1833153.2498056088</v>
      </c>
    </row>
    <row r="28" spans="1:17" ht="14.4" x14ac:dyDescent="0.55000000000000004">
      <c r="A28" s="282"/>
      <c r="B28" s="471"/>
      <c r="C28" s="470"/>
      <c r="D28" s="454"/>
      <c r="E28" s="384" t="str">
        <f>+E26</f>
        <v>BNDES</v>
      </c>
      <c r="F28" s="389" t="s">
        <v>639</v>
      </c>
      <c r="G28" s="390" t="s">
        <v>489</v>
      </c>
      <c r="H28" s="455"/>
      <c r="I28" s="283">
        <v>14437.569599999992</v>
      </c>
      <c r="J28" s="283">
        <v>30551.473343589139</v>
      </c>
      <c r="K28" s="283">
        <v>31773.532277332692</v>
      </c>
      <c r="L28" s="283">
        <v>36465.029407230788</v>
      </c>
      <c r="M28" s="283">
        <v>34366.252511163024</v>
      </c>
      <c r="N28" s="283">
        <v>35740.902611609563</v>
      </c>
      <c r="O28" s="283">
        <v>41018.198839135279</v>
      </c>
      <c r="P28" s="283">
        <v>38657.360264716895</v>
      </c>
      <c r="Q28" s="283">
        <v>263010.31885477738</v>
      </c>
    </row>
    <row r="29" spans="1:17" ht="31.5" customHeight="1" x14ac:dyDescent="0.55000000000000004">
      <c r="A29" s="282"/>
      <c r="B29" s="471"/>
      <c r="C29" s="470"/>
      <c r="D29" s="454"/>
      <c r="E29" s="394" t="s">
        <v>17</v>
      </c>
      <c r="F29" s="389" t="s">
        <v>639</v>
      </c>
      <c r="G29" s="390" t="s">
        <v>489</v>
      </c>
      <c r="H29" s="455"/>
      <c r="I29" s="283">
        <v>65771.150399999999</v>
      </c>
      <c r="J29" s="283">
        <v>139178.93412079487</v>
      </c>
      <c r="K29" s="283">
        <v>144746.0914856267</v>
      </c>
      <c r="L29" s="283">
        <v>166118.46729960694</v>
      </c>
      <c r="M29" s="283">
        <v>156557.37255085388</v>
      </c>
      <c r="N29" s="283">
        <v>162819.66745288804</v>
      </c>
      <c r="O29" s="283">
        <v>186860.68360050509</v>
      </c>
      <c r="P29" s="283">
        <v>176105.75231704372</v>
      </c>
      <c r="Q29" s="283">
        <v>1198158.1192273193</v>
      </c>
    </row>
    <row r="30" spans="1:17" ht="25" customHeight="1" x14ac:dyDescent="0.55000000000000004">
      <c r="A30" s="284"/>
      <c r="B30" s="472"/>
      <c r="C30" s="456" t="s">
        <v>488</v>
      </c>
      <c r="D30" s="456"/>
      <c r="E30" s="456"/>
      <c r="F30" s="456"/>
      <c r="G30" s="456"/>
      <c r="H30" s="396"/>
      <c r="I30" s="396">
        <f t="shared" ref="I30:Q30" si="2">+SUM(I24:I29)</f>
        <v>454086.99157664005</v>
      </c>
      <c r="J30" s="396">
        <f t="shared" si="2"/>
        <v>1133335.5788509343</v>
      </c>
      <c r="K30" s="396">
        <f t="shared" si="2"/>
        <v>1513323.3493423299</v>
      </c>
      <c r="L30" s="396">
        <f t="shared" si="2"/>
        <v>1937074.1445391204</v>
      </c>
      <c r="M30" s="396">
        <f t="shared" si="2"/>
        <v>1851296.5275916848</v>
      </c>
      <c r="N30" s="396">
        <f t="shared" si="2"/>
        <v>1252523.6006516665</v>
      </c>
      <c r="O30" s="396">
        <f t="shared" si="2"/>
        <v>524321.15741054376</v>
      </c>
      <c r="P30" s="396">
        <f t="shared" si="2"/>
        <v>775950.07501366362</v>
      </c>
      <c r="Q30" s="396">
        <f t="shared" si="2"/>
        <v>9441911.4249765836</v>
      </c>
    </row>
    <row r="31" spans="1:17" ht="14.4" x14ac:dyDescent="0.55000000000000004">
      <c r="A31" s="282"/>
      <c r="B31" s="468" t="s">
        <v>640</v>
      </c>
      <c r="C31" s="628" t="s">
        <v>640</v>
      </c>
      <c r="D31" s="629"/>
      <c r="E31" s="384" t="s">
        <v>634</v>
      </c>
      <c r="F31" s="389" t="s">
        <v>639</v>
      </c>
      <c r="G31" s="386" t="s">
        <v>44</v>
      </c>
      <c r="H31" s="455" t="s">
        <v>457</v>
      </c>
      <c r="I31" s="398">
        <v>461132.52849215979</v>
      </c>
      <c r="J31" s="398">
        <v>110114.13902112003</v>
      </c>
      <c r="K31" s="398">
        <v>68898.568885584828</v>
      </c>
      <c r="L31" s="398">
        <v>94577.186208110768</v>
      </c>
      <c r="M31" s="398">
        <v>41625.532927179709</v>
      </c>
      <c r="N31" s="398">
        <v>43290.55424426822</v>
      </c>
      <c r="O31" s="398">
        <v>0</v>
      </c>
      <c r="P31" s="398">
        <v>0</v>
      </c>
      <c r="Q31" s="398">
        <v>819638.50977842335</v>
      </c>
    </row>
    <row r="32" spans="1:17" ht="28.8" x14ac:dyDescent="0.55000000000000004">
      <c r="A32" s="282"/>
      <c r="B32" s="468"/>
      <c r="C32" s="630"/>
      <c r="D32" s="631"/>
      <c r="E32" s="399" t="s">
        <v>638</v>
      </c>
      <c r="F32" s="389" t="s">
        <v>643</v>
      </c>
      <c r="G32" s="386" t="str">
        <f>+G31</f>
        <v>Management and Administrative Provision</v>
      </c>
      <c r="H32" s="455"/>
      <c r="I32" s="398">
        <v>127459.45853999999</v>
      </c>
      <c r="J32" s="398">
        <v>1789776.171218592</v>
      </c>
      <c r="K32" s="398">
        <v>2202052.9097783584</v>
      </c>
      <c r="L32" s="398">
        <v>2232651.7831982928</v>
      </c>
      <c r="M32" s="398">
        <v>2280728.6899077091</v>
      </c>
      <c r="N32" s="398">
        <v>2314474.5945328167</v>
      </c>
      <c r="O32" s="398">
        <v>2314409.5130504034</v>
      </c>
      <c r="P32" s="398">
        <v>456800.47500733333</v>
      </c>
      <c r="Q32" s="398">
        <v>13718353.595233504</v>
      </c>
    </row>
    <row r="33" spans="1:18" ht="14.4" x14ac:dyDescent="0.55000000000000004">
      <c r="A33" s="282"/>
      <c r="B33" s="468"/>
      <c r="C33" s="632"/>
      <c r="D33" s="633"/>
      <c r="E33" s="391" t="s">
        <v>14</v>
      </c>
      <c r="F33" s="400" t="s">
        <v>467</v>
      </c>
      <c r="G33" s="390" t="s">
        <v>489</v>
      </c>
      <c r="H33" s="455"/>
      <c r="I33" s="398">
        <v>0</v>
      </c>
      <c r="J33" s="398">
        <v>30201.522311999997</v>
      </c>
      <c r="K33" s="398">
        <v>31409.583204480004</v>
      </c>
      <c r="L33" s="398">
        <v>32665.966532659204</v>
      </c>
      <c r="M33" s="398">
        <v>33972.605193965574</v>
      </c>
      <c r="N33" s="398">
        <v>35331.509401724201</v>
      </c>
      <c r="O33" s="398">
        <v>36744.769777793168</v>
      </c>
      <c r="P33" s="398">
        <v>38214.560568904897</v>
      </c>
      <c r="Q33" s="398">
        <v>238540.51699152705</v>
      </c>
    </row>
    <row r="34" spans="1:18" ht="25" customHeight="1" x14ac:dyDescent="0.55000000000000004">
      <c r="A34" s="282"/>
      <c r="B34" s="468"/>
      <c r="C34" s="469" t="s">
        <v>415</v>
      </c>
      <c r="D34" s="469"/>
      <c r="E34" s="469"/>
      <c r="F34" s="469"/>
      <c r="G34" s="469"/>
      <c r="H34" s="401"/>
      <c r="I34" s="402">
        <f t="shared" ref="I34:Q34" si="3">SUM(I31:I33)</f>
        <v>588591.98703215981</v>
      </c>
      <c r="J34" s="402">
        <f t="shared" si="3"/>
        <v>1930091.8325517119</v>
      </c>
      <c r="K34" s="402">
        <f t="shared" si="3"/>
        <v>2302361.0618684231</v>
      </c>
      <c r="L34" s="402">
        <f t="shared" si="3"/>
        <v>2359894.9359390629</v>
      </c>
      <c r="M34" s="402">
        <f t="shared" si="3"/>
        <v>2356326.8280288544</v>
      </c>
      <c r="N34" s="402">
        <f t="shared" si="3"/>
        <v>2393096.6581788091</v>
      </c>
      <c r="O34" s="402">
        <f t="shared" si="3"/>
        <v>2351154.2828281964</v>
      </c>
      <c r="P34" s="402">
        <f t="shared" si="3"/>
        <v>495015.03557623824</v>
      </c>
      <c r="Q34" s="402">
        <f t="shared" si="3"/>
        <v>14776532.622003455</v>
      </c>
    </row>
    <row r="35" spans="1:18" ht="15" customHeight="1" x14ac:dyDescent="0.55000000000000004">
      <c r="A35" s="282"/>
      <c r="B35" s="458" t="s">
        <v>18</v>
      </c>
      <c r="C35" s="459" t="s">
        <v>18</v>
      </c>
      <c r="D35" s="466" t="s">
        <v>19</v>
      </c>
      <c r="E35" s="461" t="s">
        <v>14</v>
      </c>
      <c r="F35" s="403"/>
      <c r="G35" s="390" t="s">
        <v>489</v>
      </c>
      <c r="H35" s="283"/>
      <c r="I35" s="398">
        <v>197572.66645520003</v>
      </c>
      <c r="J35" s="398">
        <v>18244101.556369688</v>
      </c>
      <c r="K35" s="398">
        <v>27166610.801504049</v>
      </c>
      <c r="L35" s="398">
        <v>27367611.996481646</v>
      </c>
      <c r="M35" s="398">
        <v>19570355.478762086</v>
      </c>
      <c r="N35" s="398">
        <v>6090752.3216553992</v>
      </c>
      <c r="O35" s="398">
        <v>263593.72909980762</v>
      </c>
      <c r="P35" s="398">
        <v>599401.52300080785</v>
      </c>
      <c r="Q35" s="398">
        <v>99500000.073328689</v>
      </c>
    </row>
    <row r="36" spans="1:18" ht="15.75" customHeight="1" x14ac:dyDescent="0.55000000000000004">
      <c r="A36" s="282"/>
      <c r="B36" s="458"/>
      <c r="C36" s="460"/>
      <c r="D36" s="466"/>
      <c r="E36" s="462"/>
      <c r="F36" s="403"/>
      <c r="G36" s="386" t="s">
        <v>44</v>
      </c>
      <c r="H36" s="398"/>
      <c r="I36" s="398">
        <v>0</v>
      </c>
      <c r="J36" s="398">
        <v>0</v>
      </c>
      <c r="K36" s="398">
        <v>0</v>
      </c>
      <c r="L36" s="398">
        <v>0</v>
      </c>
      <c r="M36" s="398">
        <v>0</v>
      </c>
      <c r="N36" s="398">
        <v>0</v>
      </c>
      <c r="O36" s="398">
        <v>0</v>
      </c>
      <c r="P36" s="398">
        <v>0</v>
      </c>
      <c r="Q36" s="398">
        <v>0</v>
      </c>
    </row>
    <row r="37" spans="1:18" ht="15.75" customHeight="1" x14ac:dyDescent="0.55000000000000004">
      <c r="A37" s="282"/>
      <c r="B37" s="458"/>
      <c r="C37" s="460"/>
      <c r="D37" s="466"/>
      <c r="E37" s="463" t="s">
        <v>634</v>
      </c>
      <c r="F37" s="403"/>
      <c r="G37" s="390" t="s">
        <v>489</v>
      </c>
      <c r="H37" s="398"/>
      <c r="I37" s="283">
        <v>261280.3098402</v>
      </c>
      <c r="J37" s="283">
        <v>7149454.857921984</v>
      </c>
      <c r="K37" s="283">
        <v>16953392.141553856</v>
      </c>
      <c r="L37" s="283">
        <v>18674490.798240535</v>
      </c>
      <c r="M37" s="283">
        <v>11364671.996995898</v>
      </c>
      <c r="N37" s="283">
        <v>3233641.4852055898</v>
      </c>
      <c r="O37" s="283">
        <v>568312.13824841345</v>
      </c>
      <c r="P37" s="283">
        <v>256764.24145831692</v>
      </c>
      <c r="Q37" s="398">
        <v>58462007.969464794</v>
      </c>
      <c r="R37" s="464"/>
    </row>
    <row r="38" spans="1:18" ht="15.75" customHeight="1" x14ac:dyDescent="0.55000000000000004">
      <c r="A38" s="282"/>
      <c r="B38" s="458"/>
      <c r="C38" s="460"/>
      <c r="D38" s="466"/>
      <c r="E38" s="462"/>
      <c r="F38" s="403"/>
      <c r="G38" s="386" t="s">
        <v>44</v>
      </c>
      <c r="H38" s="398"/>
      <c r="I38" s="283">
        <v>461132.52849215979</v>
      </c>
      <c r="J38" s="283">
        <v>110114.13902112003</v>
      </c>
      <c r="K38" s="283">
        <v>68898.568885584828</v>
      </c>
      <c r="L38" s="283">
        <v>94577.186208110768</v>
      </c>
      <c r="M38" s="283">
        <v>41625.532927179709</v>
      </c>
      <c r="N38" s="283">
        <v>43290.55424426822</v>
      </c>
      <c r="O38" s="283">
        <v>0</v>
      </c>
      <c r="P38" s="283">
        <v>0</v>
      </c>
      <c r="Q38" s="398">
        <v>819638.50977842335</v>
      </c>
      <c r="R38" s="464"/>
    </row>
    <row r="39" spans="1:18" ht="15.75" customHeight="1" x14ac:dyDescent="0.55000000000000004">
      <c r="A39" s="282"/>
      <c r="B39" s="458"/>
      <c r="C39" s="460"/>
      <c r="D39" s="466"/>
      <c r="E39" s="467" t="s">
        <v>638</v>
      </c>
      <c r="F39" s="403"/>
      <c r="G39" s="386" t="str">
        <f>+G37</f>
        <v>Goods, Services, Works, and Grants</v>
      </c>
      <c r="H39" s="398"/>
      <c r="I39" s="283"/>
      <c r="J39" s="283"/>
      <c r="K39" s="283"/>
      <c r="L39" s="283"/>
      <c r="M39" s="283"/>
      <c r="N39" s="283"/>
      <c r="O39" s="283"/>
      <c r="P39" s="283"/>
      <c r="Q39" s="398"/>
    </row>
    <row r="40" spans="1:18" ht="15.75" customHeight="1" x14ac:dyDescent="0.55000000000000004">
      <c r="A40" s="282"/>
      <c r="B40" s="458"/>
      <c r="C40" s="460"/>
      <c r="D40" s="466"/>
      <c r="E40" s="467"/>
      <c r="F40" s="403"/>
      <c r="G40" s="386" t="str">
        <f>+G38</f>
        <v>Management and Administrative Provision</v>
      </c>
      <c r="H40" s="398"/>
      <c r="I40" s="283">
        <v>127459.45853999999</v>
      </c>
      <c r="J40" s="283">
        <v>1789776.171218592</v>
      </c>
      <c r="K40" s="283">
        <v>2202052.9097783584</v>
      </c>
      <c r="L40" s="283">
        <v>2232651.7831982928</v>
      </c>
      <c r="M40" s="283">
        <v>2280728.6899077091</v>
      </c>
      <c r="N40" s="283">
        <v>2314474.5945328167</v>
      </c>
      <c r="O40" s="283">
        <v>2314409.5130504034</v>
      </c>
      <c r="P40" s="283">
        <v>456800.47500733333</v>
      </c>
      <c r="Q40" s="398">
        <v>13718353.595233504</v>
      </c>
    </row>
    <row r="41" spans="1:18" ht="15.75" customHeight="1" x14ac:dyDescent="0.55000000000000004">
      <c r="A41" s="282"/>
      <c r="B41" s="458"/>
      <c r="C41" s="460"/>
      <c r="D41" s="466"/>
      <c r="E41" s="465" t="s">
        <v>17</v>
      </c>
      <c r="F41" s="403"/>
      <c r="G41" s="390" t="s">
        <v>489</v>
      </c>
      <c r="H41" s="398"/>
      <c r="I41" s="283">
        <v>102730.98816324001</v>
      </c>
      <c r="J41" s="283">
        <v>3661066.1291560405</v>
      </c>
      <c r="K41" s="283">
        <v>6264803.6608979516</v>
      </c>
      <c r="L41" s="283">
        <v>7302702.7789853662</v>
      </c>
      <c r="M41" s="283">
        <v>5750398.9701281777</v>
      </c>
      <c r="N41" s="283">
        <v>3476652.7532714847</v>
      </c>
      <c r="O41" s="283">
        <v>2271941.3029533895</v>
      </c>
      <c r="P41" s="283">
        <v>1169703.7666434438</v>
      </c>
      <c r="Q41" s="398">
        <v>30000000.350199092</v>
      </c>
      <c r="R41" s="464"/>
    </row>
    <row r="42" spans="1:18" ht="14.4" x14ac:dyDescent="0.55000000000000004">
      <c r="A42" s="282"/>
      <c r="B42" s="458"/>
      <c r="C42" s="460"/>
      <c r="D42" s="466"/>
      <c r="E42" s="465"/>
      <c r="F42" s="403"/>
      <c r="G42" s="404" t="str">
        <f>+G38</f>
        <v>Management and Administrative Provision</v>
      </c>
      <c r="H42" s="283"/>
      <c r="I42" s="283">
        <v>0</v>
      </c>
      <c r="J42" s="283">
        <v>0</v>
      </c>
      <c r="K42" s="283">
        <v>0</v>
      </c>
      <c r="L42" s="283">
        <v>0</v>
      </c>
      <c r="M42" s="283">
        <v>0</v>
      </c>
      <c r="N42" s="283">
        <v>0</v>
      </c>
      <c r="O42" s="283">
        <v>0</v>
      </c>
      <c r="P42" s="283">
        <v>0</v>
      </c>
      <c r="Q42" s="398">
        <v>0</v>
      </c>
      <c r="R42" s="464"/>
    </row>
    <row r="43" spans="1:18" ht="15.75" customHeight="1" x14ac:dyDescent="0.55000000000000004">
      <c r="A43" s="299"/>
      <c r="B43" s="405" t="s">
        <v>20</v>
      </c>
      <c r="C43" s="406"/>
      <c r="D43" s="406"/>
      <c r="E43" s="405"/>
      <c r="F43" s="405"/>
      <c r="G43" s="405"/>
      <c r="H43" s="407"/>
      <c r="I43" s="407">
        <f>SUM(I35:I42)</f>
        <v>1150175.9514907999</v>
      </c>
      <c r="J43" s="407">
        <f t="shared" ref="J43:Q43" si="4">SUM(J35:J42)</f>
        <v>30954512.853687428</v>
      </c>
      <c r="K43" s="407">
        <f t="shared" si="4"/>
        <v>52655758.082619801</v>
      </c>
      <c r="L43" s="407">
        <f t="shared" si="4"/>
        <v>55672034.543113954</v>
      </c>
      <c r="M43" s="407">
        <f t="shared" si="4"/>
        <v>39007780.66872105</v>
      </c>
      <c r="N43" s="407">
        <f t="shared" si="4"/>
        <v>15158811.708909558</v>
      </c>
      <c r="O43" s="407">
        <f t="shared" si="4"/>
        <v>5418256.683352014</v>
      </c>
      <c r="P43" s="407">
        <f t="shared" si="4"/>
        <v>2482670.0061099017</v>
      </c>
      <c r="Q43" s="407">
        <f t="shared" si="4"/>
        <v>202500000.4980045</v>
      </c>
    </row>
    <row r="44" spans="1:18" ht="16.5" customHeight="1" thickBot="1" x14ac:dyDescent="0.6">
      <c r="A44" s="352"/>
      <c r="B44" s="352"/>
      <c r="C44" s="352"/>
      <c r="D44" s="352"/>
      <c r="E44" s="352"/>
      <c r="F44" s="352"/>
      <c r="G44" s="352"/>
      <c r="H44" s="352"/>
      <c r="I44" s="300"/>
      <c r="J44" s="300"/>
      <c r="K44" s="300"/>
      <c r="L44" s="300"/>
      <c r="M44" s="300"/>
      <c r="N44" s="300"/>
      <c r="O44" s="300"/>
      <c r="P44" s="300"/>
      <c r="Q44" s="300"/>
    </row>
    <row r="45" spans="1:18" ht="19.5" customHeight="1" thickBot="1" x14ac:dyDescent="0.6">
      <c r="A45" s="299"/>
      <c r="B45" s="311" t="s">
        <v>21</v>
      </c>
      <c r="C45" s="312"/>
      <c r="D45" s="312"/>
      <c r="E45" s="312"/>
      <c r="F45" s="312"/>
      <c r="G45" s="312"/>
      <c r="H45" s="313"/>
      <c r="I45" s="313">
        <f t="shared" ref="I45:P45" si="5">+SUM(I35:I36)</f>
        <v>197572.66645520003</v>
      </c>
      <c r="J45" s="313">
        <f t="shared" si="5"/>
        <v>18244101.556369688</v>
      </c>
      <c r="K45" s="313">
        <f t="shared" si="5"/>
        <v>27166610.801504049</v>
      </c>
      <c r="L45" s="313">
        <f t="shared" si="5"/>
        <v>27367611.996481646</v>
      </c>
      <c r="M45" s="313">
        <f t="shared" si="5"/>
        <v>19570355.478762086</v>
      </c>
      <c r="N45" s="313">
        <f t="shared" si="5"/>
        <v>6090752.3216553992</v>
      </c>
      <c r="O45" s="313">
        <f t="shared" si="5"/>
        <v>263593.72909980762</v>
      </c>
      <c r="P45" s="313">
        <f t="shared" si="5"/>
        <v>599401.52300080785</v>
      </c>
      <c r="Q45" s="314">
        <f>+Q46+Q47</f>
        <v>99500000.073328689</v>
      </c>
    </row>
    <row r="46" spans="1:18" ht="19.5" customHeight="1" x14ac:dyDescent="0.55000000000000004">
      <c r="A46" s="298"/>
      <c r="B46" s="323" t="s">
        <v>134</v>
      </c>
      <c r="C46" s="324"/>
      <c r="D46" s="324"/>
      <c r="E46" s="324"/>
      <c r="F46" s="324"/>
      <c r="G46" s="324"/>
      <c r="H46" s="325"/>
      <c r="I46" s="325">
        <f>+I33+I27+I25+I4+I13</f>
        <v>197572.66645520003</v>
      </c>
      <c r="J46" s="325">
        <f t="shared" ref="J46:P46" si="6">+J33+J27+J25+J4+J13</f>
        <v>6931043.8925896874</v>
      </c>
      <c r="K46" s="325">
        <f t="shared" si="6"/>
        <v>6838866.6695840489</v>
      </c>
      <c r="L46" s="325">
        <f t="shared" si="6"/>
        <v>7039867.86456165</v>
      </c>
      <c r="M46" s="325">
        <f t="shared" si="6"/>
        <v>6538901.3549820911</v>
      </c>
      <c r="N46" s="325">
        <f t="shared" si="6"/>
        <v>6090752.3216553992</v>
      </c>
      <c r="O46" s="325">
        <f t="shared" si="6"/>
        <v>263593.72909980762</v>
      </c>
      <c r="P46" s="325">
        <f t="shared" si="6"/>
        <v>599401.52300080797</v>
      </c>
      <c r="Q46" s="326">
        <f>SUM(I46:P46)</f>
        <v>34500000.021928698</v>
      </c>
    </row>
    <row r="47" spans="1:18" ht="19.5" customHeight="1" thickBot="1" x14ac:dyDescent="0.6">
      <c r="A47" s="298"/>
      <c r="B47" s="319" t="s">
        <v>79</v>
      </c>
      <c r="C47" s="320"/>
      <c r="D47" s="320"/>
      <c r="E47" s="320"/>
      <c r="F47" s="320"/>
      <c r="G47" s="320"/>
      <c r="H47" s="321"/>
      <c r="I47" s="321">
        <f>+I20+I15+I8+I5</f>
        <v>0</v>
      </c>
      <c r="J47" s="321">
        <f t="shared" ref="J47:P47" si="7">+J20+J15+J8+J5</f>
        <v>11313057.663779998</v>
      </c>
      <c r="K47" s="321">
        <f t="shared" si="7"/>
        <v>20327744.131919999</v>
      </c>
      <c r="L47" s="321">
        <f t="shared" si="7"/>
        <v>20327744.131919999</v>
      </c>
      <c r="M47" s="321">
        <f t="shared" si="7"/>
        <v>13031454.123779999</v>
      </c>
      <c r="N47" s="321">
        <f t="shared" si="7"/>
        <v>0</v>
      </c>
      <c r="O47" s="321">
        <f t="shared" si="7"/>
        <v>0</v>
      </c>
      <c r="P47" s="321">
        <f t="shared" si="7"/>
        <v>0</v>
      </c>
      <c r="Q47" s="322">
        <f>SUM(I47:P47)</f>
        <v>65000000.051399991</v>
      </c>
    </row>
    <row r="48" spans="1:18" ht="19.5" customHeight="1" thickBot="1" x14ac:dyDescent="0.6">
      <c r="A48" s="299"/>
      <c r="B48" s="327" t="s">
        <v>641</v>
      </c>
      <c r="C48" s="328"/>
      <c r="D48" s="328"/>
      <c r="E48" s="328"/>
      <c r="F48" s="328"/>
      <c r="G48" s="328"/>
      <c r="H48" s="329"/>
      <c r="I48" s="329">
        <f>+SUM(I37:I38)</f>
        <v>722412.8383323598</v>
      </c>
      <c r="J48" s="329">
        <f t="shared" ref="J48:O48" si="8">+SUM(J37:J38)</f>
        <v>7259568.9969431041</v>
      </c>
      <c r="K48" s="329">
        <f t="shared" si="8"/>
        <v>17022290.71043944</v>
      </c>
      <c r="L48" s="329">
        <f t="shared" si="8"/>
        <v>18769067.984448645</v>
      </c>
      <c r="M48" s="329">
        <f t="shared" si="8"/>
        <v>11406297.529923078</v>
      </c>
      <c r="N48" s="329">
        <f t="shared" si="8"/>
        <v>3276932.039449858</v>
      </c>
      <c r="O48" s="329">
        <f t="shared" si="8"/>
        <v>568312.13824841345</v>
      </c>
      <c r="P48" s="329">
        <f>+SUM(P37:P38)</f>
        <v>256764.24145831692</v>
      </c>
      <c r="Q48" s="330">
        <f>+SUM(Q37:Q38)</f>
        <v>59281646.479243219</v>
      </c>
    </row>
    <row r="49" spans="1:17" ht="19.5" customHeight="1" thickBot="1" x14ac:dyDescent="0.6">
      <c r="A49" s="299"/>
      <c r="B49" s="315" t="s">
        <v>642</v>
      </c>
      <c r="C49" s="316"/>
      <c r="D49" s="316"/>
      <c r="E49" s="316"/>
      <c r="F49" s="316"/>
      <c r="G49" s="316"/>
      <c r="H49" s="317"/>
      <c r="I49" s="317">
        <f>+I40+I39</f>
        <v>127459.45853999999</v>
      </c>
      <c r="J49" s="317">
        <f t="shared" ref="J49:Q49" si="9">+J40+J39</f>
        <v>1789776.171218592</v>
      </c>
      <c r="K49" s="317">
        <f t="shared" si="9"/>
        <v>2202052.9097783584</v>
      </c>
      <c r="L49" s="317">
        <f t="shared" si="9"/>
        <v>2232651.7831982928</v>
      </c>
      <c r="M49" s="317">
        <f t="shared" si="9"/>
        <v>2280728.6899077091</v>
      </c>
      <c r="N49" s="317">
        <f t="shared" si="9"/>
        <v>2314474.5945328167</v>
      </c>
      <c r="O49" s="317">
        <f t="shared" si="9"/>
        <v>2314409.5130504034</v>
      </c>
      <c r="P49" s="317">
        <f t="shared" si="9"/>
        <v>456800.47500733333</v>
      </c>
      <c r="Q49" s="317">
        <f t="shared" si="9"/>
        <v>13718353.595233504</v>
      </c>
    </row>
    <row r="50" spans="1:17" ht="19.5" customHeight="1" thickBot="1" x14ac:dyDescent="0.6">
      <c r="A50" s="299"/>
      <c r="B50" s="315" t="s">
        <v>23</v>
      </c>
      <c r="C50" s="316"/>
      <c r="D50" s="316"/>
      <c r="E50" s="316"/>
      <c r="F50" s="316"/>
      <c r="G50" s="316"/>
      <c r="H50" s="317"/>
      <c r="I50" s="317">
        <f>+I42+I41</f>
        <v>102730.98816324001</v>
      </c>
      <c r="J50" s="317">
        <f t="shared" ref="J50:P50" si="10">+J42+J41</f>
        <v>3661066.1291560405</v>
      </c>
      <c r="K50" s="317">
        <f t="shared" si="10"/>
        <v>6264803.6608979516</v>
      </c>
      <c r="L50" s="317">
        <f t="shared" si="10"/>
        <v>7302702.7789853662</v>
      </c>
      <c r="M50" s="317">
        <f t="shared" si="10"/>
        <v>5750398.9701281777</v>
      </c>
      <c r="N50" s="317">
        <f t="shared" si="10"/>
        <v>3476652.7532714847</v>
      </c>
      <c r="O50" s="317">
        <f t="shared" si="10"/>
        <v>2271941.3029533895</v>
      </c>
      <c r="P50" s="317">
        <f t="shared" si="10"/>
        <v>1169703.7666434438</v>
      </c>
      <c r="Q50" s="318">
        <f>+SUM(Q41:Q42)</f>
        <v>30000000.350199092</v>
      </c>
    </row>
    <row r="51" spans="1:17" ht="15.75" customHeight="1" thickBot="1" x14ac:dyDescent="0.6">
      <c r="A51" s="287"/>
      <c r="B51" s="285"/>
      <c r="C51" s="296"/>
      <c r="D51" s="296"/>
      <c r="E51" s="285"/>
      <c r="F51" s="285"/>
      <c r="G51" s="285"/>
      <c r="H51" s="286"/>
      <c r="I51" s="286"/>
      <c r="J51" s="300"/>
      <c r="K51" s="300"/>
      <c r="L51" s="300"/>
      <c r="M51" s="300"/>
      <c r="N51" s="300"/>
      <c r="O51" s="300"/>
      <c r="P51" s="335" t="s">
        <v>35</v>
      </c>
      <c r="Q51" s="310">
        <f>SUM(Q46:Q50)</f>
        <v>202500000.4980045</v>
      </c>
    </row>
    <row r="52" spans="1:17" ht="15.75" customHeight="1" x14ac:dyDescent="0.55000000000000004">
      <c r="A52" s="287"/>
      <c r="B52" s="287"/>
      <c r="C52" s="297"/>
      <c r="D52" s="297"/>
      <c r="E52" s="287"/>
      <c r="F52" s="287"/>
      <c r="G52" s="287"/>
      <c r="H52" s="288"/>
      <c r="I52" s="286"/>
      <c r="J52" s="352"/>
      <c r="K52" s="352"/>
      <c r="L52" s="352"/>
      <c r="M52" s="352"/>
      <c r="N52" s="352"/>
      <c r="O52" s="352"/>
      <c r="P52" s="352"/>
      <c r="Q52" s="352"/>
    </row>
    <row r="53" spans="1:17" ht="15.75" customHeight="1" x14ac:dyDescent="0.55000000000000004">
      <c r="A53" s="287"/>
      <c r="B53" s="287" t="s">
        <v>24</v>
      </c>
      <c r="C53" s="297"/>
      <c r="D53" s="297"/>
      <c r="E53" s="287"/>
      <c r="F53" s="287"/>
      <c r="G53" s="287"/>
      <c r="H53" s="288"/>
      <c r="I53" s="286"/>
      <c r="J53" s="352"/>
      <c r="K53" s="352"/>
      <c r="L53" s="352"/>
      <c r="M53" s="352"/>
      <c r="N53" s="352"/>
      <c r="O53" s="352"/>
      <c r="P53" s="352"/>
      <c r="Q53" s="352"/>
    </row>
    <row r="54" spans="1:17" ht="15.75" customHeight="1" thickBot="1" x14ac:dyDescent="0.6">
      <c r="A54" s="287"/>
      <c r="B54" s="287"/>
      <c r="C54" s="297"/>
      <c r="D54" s="297"/>
      <c r="E54" s="287"/>
      <c r="F54" s="287"/>
      <c r="G54" s="285"/>
      <c r="H54" s="286"/>
      <c r="I54" s="286"/>
      <c r="J54" s="352"/>
      <c r="K54" s="352"/>
      <c r="L54" s="352"/>
      <c r="M54" s="352"/>
      <c r="N54" s="352"/>
      <c r="O54" s="352"/>
      <c r="P54" s="352"/>
      <c r="Q54" s="352"/>
    </row>
    <row r="55" spans="1:17" ht="15.75" customHeight="1" thickBot="1" x14ac:dyDescent="0.6">
      <c r="A55" s="287"/>
      <c r="B55" s="287"/>
      <c r="C55" s="297"/>
      <c r="D55" s="297"/>
      <c r="E55" s="287"/>
      <c r="F55" s="287"/>
      <c r="G55" s="293" t="s">
        <v>476</v>
      </c>
      <c r="H55" s="304"/>
      <c r="I55" s="339" t="s">
        <v>477</v>
      </c>
      <c r="J55" s="339" t="s">
        <v>478</v>
      </c>
      <c r="K55" s="339" t="s">
        <v>479</v>
      </c>
      <c r="L55" s="339" t="s">
        <v>480</v>
      </c>
      <c r="M55" s="339" t="s">
        <v>481</v>
      </c>
      <c r="N55" s="339" t="s">
        <v>482</v>
      </c>
      <c r="O55" s="339" t="s">
        <v>483</v>
      </c>
      <c r="P55" s="339" t="s">
        <v>484</v>
      </c>
      <c r="Q55" s="340" t="s">
        <v>18</v>
      </c>
    </row>
    <row r="56" spans="1:17" ht="15.75" customHeight="1" x14ac:dyDescent="0.55000000000000004">
      <c r="A56" s="287"/>
      <c r="B56" s="287"/>
      <c r="C56" s="296"/>
      <c r="D56" s="8"/>
      <c r="E56" s="287"/>
      <c r="F56" s="287"/>
      <c r="G56" s="303" t="str">
        <f>+G35</f>
        <v>Goods, Services, Works, and Grants</v>
      </c>
      <c r="H56" s="331"/>
      <c r="I56" s="348">
        <f>+I41+I37+I35+I39</f>
        <v>561583.96445864008</v>
      </c>
      <c r="J56" s="348">
        <f t="shared" ref="J56:P56" si="11">+J41+J37+J35+J39</f>
        <v>29054622.543447711</v>
      </c>
      <c r="K56" s="348">
        <f t="shared" si="11"/>
        <v>50384806.603955857</v>
      </c>
      <c r="L56" s="348">
        <f t="shared" si="11"/>
        <v>53344805.573707551</v>
      </c>
      <c r="M56" s="348">
        <f t="shared" si="11"/>
        <v>36685426.445886165</v>
      </c>
      <c r="N56" s="348">
        <f t="shared" si="11"/>
        <v>12801046.560132474</v>
      </c>
      <c r="O56" s="348">
        <f t="shared" si="11"/>
        <v>3103847.1703016106</v>
      </c>
      <c r="P56" s="348">
        <f t="shared" si="11"/>
        <v>2025869.5311025688</v>
      </c>
      <c r="Q56" s="380">
        <f>+Q35+Q37+Q41+Q39</f>
        <v>187962008.39299259</v>
      </c>
    </row>
    <row r="57" spans="1:17" ht="15.75" customHeight="1" thickBot="1" x14ac:dyDescent="0.6">
      <c r="A57" s="287"/>
      <c r="B57" s="287"/>
      <c r="C57" s="296"/>
      <c r="D57" s="8"/>
      <c r="E57" s="287"/>
      <c r="F57" s="287"/>
      <c r="G57" s="303" t="s">
        <v>44</v>
      </c>
      <c r="H57" s="331"/>
      <c r="I57" s="348">
        <f>+I42+I38+I36+I40</f>
        <v>588591.98703215981</v>
      </c>
      <c r="J57" s="348">
        <f t="shared" ref="J57:P57" si="12">+J42+J38+J36+J40</f>
        <v>1899890.310239712</v>
      </c>
      <c r="K57" s="348">
        <f t="shared" si="12"/>
        <v>2270951.4786639432</v>
      </c>
      <c r="L57" s="348">
        <f t="shared" si="12"/>
        <v>2327228.9694064036</v>
      </c>
      <c r="M57" s="348">
        <f t="shared" si="12"/>
        <v>2322354.2228348888</v>
      </c>
      <c r="N57" s="348">
        <f t="shared" si="12"/>
        <v>2357765.1487770849</v>
      </c>
      <c r="O57" s="348">
        <f t="shared" si="12"/>
        <v>2314409.5130504034</v>
      </c>
      <c r="P57" s="348">
        <f t="shared" si="12"/>
        <v>456800.47500733333</v>
      </c>
      <c r="Q57" s="380">
        <f>+Q36+Q38+Q42+Q40</f>
        <v>14537992.105011927</v>
      </c>
    </row>
    <row r="58" spans="1:17" ht="15.75" customHeight="1" thickBot="1" x14ac:dyDescent="0.6">
      <c r="A58" s="287"/>
      <c r="B58" s="287"/>
      <c r="C58" s="336" t="s">
        <v>134</v>
      </c>
      <c r="D58" s="8"/>
      <c r="E58" s="287"/>
      <c r="F58" s="287"/>
      <c r="G58" s="306" t="s">
        <v>18</v>
      </c>
      <c r="H58" s="304"/>
      <c r="I58" s="349">
        <f>SUM(I56:I57)</f>
        <v>1150175.9514907999</v>
      </c>
      <c r="J58" s="349">
        <f t="shared" ref="J58:P58" si="13">SUM(J56:J57)</f>
        <v>30954512.853687424</v>
      </c>
      <c r="K58" s="349">
        <f t="shared" si="13"/>
        <v>52655758.082619801</v>
      </c>
      <c r="L58" s="349">
        <f t="shared" si="13"/>
        <v>55672034.543113954</v>
      </c>
      <c r="M58" s="349">
        <f t="shared" si="13"/>
        <v>39007780.66872105</v>
      </c>
      <c r="N58" s="349">
        <f t="shared" si="13"/>
        <v>15158811.708909558</v>
      </c>
      <c r="O58" s="349">
        <f t="shared" si="13"/>
        <v>5418256.683352014</v>
      </c>
      <c r="P58" s="349">
        <f t="shared" si="13"/>
        <v>2482670.0061099022</v>
      </c>
      <c r="Q58" s="347">
        <f>SUM(Q56:Q57)</f>
        <v>202500000.49800453</v>
      </c>
    </row>
    <row r="59" spans="1:17" ht="15.75" customHeight="1" thickBot="1" x14ac:dyDescent="0.6">
      <c r="A59" s="287"/>
      <c r="B59" s="287"/>
      <c r="C59" s="337">
        <f>+Q46</f>
        <v>34500000.021928698</v>
      </c>
      <c r="D59" s="8"/>
      <c r="E59" s="287"/>
      <c r="F59" s="287"/>
      <c r="G59" s="285"/>
      <c r="H59" s="286"/>
      <c r="I59" s="343"/>
      <c r="J59" s="350"/>
      <c r="K59" s="350"/>
      <c r="L59" s="350"/>
      <c r="M59" s="350"/>
      <c r="N59" s="350"/>
      <c r="O59" s="350"/>
      <c r="P59" s="350"/>
      <c r="Q59" s="350"/>
    </row>
    <row r="60" spans="1:17" ht="15.75" customHeight="1" thickBot="1" x14ac:dyDescent="0.6">
      <c r="A60" s="287"/>
      <c r="B60" s="287"/>
      <c r="C60" s="336" t="s">
        <v>79</v>
      </c>
      <c r="D60" s="8"/>
      <c r="E60" s="287"/>
      <c r="F60" s="287"/>
      <c r="G60" s="293"/>
      <c r="H60" s="334"/>
      <c r="I60" s="339" t="s">
        <v>477</v>
      </c>
      <c r="J60" s="339" t="s">
        <v>478</v>
      </c>
      <c r="K60" s="339" t="s">
        <v>479</v>
      </c>
      <c r="L60" s="339" t="s">
        <v>480</v>
      </c>
      <c r="M60" s="339" t="s">
        <v>481</v>
      </c>
      <c r="N60" s="339" t="s">
        <v>482</v>
      </c>
      <c r="O60" s="339" t="s">
        <v>483</v>
      </c>
      <c r="P60" s="339" t="s">
        <v>484</v>
      </c>
      <c r="Q60" s="340" t="s">
        <v>18</v>
      </c>
    </row>
    <row r="61" spans="1:17" ht="15.75" customHeight="1" thickBot="1" x14ac:dyDescent="0.6">
      <c r="A61" s="287"/>
      <c r="B61" s="287"/>
      <c r="C61" s="338">
        <f>+Q47</f>
        <v>65000000.051399991</v>
      </c>
      <c r="D61" s="8"/>
      <c r="E61" s="287"/>
      <c r="F61" s="287"/>
      <c r="G61" s="289" t="s">
        <v>485</v>
      </c>
      <c r="H61" s="302"/>
      <c r="I61" s="341">
        <f t="shared" ref="I61:P61" si="14">+I14</f>
        <v>107496.972882</v>
      </c>
      <c r="J61" s="341">
        <f t="shared" si="14"/>
        <v>11858697.916095808</v>
      </c>
      <c r="K61" s="341">
        <f t="shared" si="14"/>
        <v>16955075.173636518</v>
      </c>
      <c r="L61" s="341">
        <f t="shared" si="14"/>
        <v>18409539.084248904</v>
      </c>
      <c r="M61" s="341">
        <f t="shared" si="14"/>
        <v>15785546.000093751</v>
      </c>
      <c r="N61" s="341">
        <f t="shared" si="14"/>
        <v>9607469.989791669</v>
      </c>
      <c r="O61" s="341">
        <f t="shared" si="14"/>
        <v>2542781.2431132733</v>
      </c>
      <c r="P61" s="341">
        <f t="shared" si="14"/>
        <v>1211704.89552</v>
      </c>
      <c r="Q61" s="342">
        <f>SUM(I61:P61)</f>
        <v>76478311.275381938</v>
      </c>
    </row>
    <row r="62" spans="1:17" ht="15.75" customHeight="1" x14ac:dyDescent="0.55000000000000004">
      <c r="A62" s="287"/>
      <c r="B62" s="287"/>
      <c r="C62" s="296"/>
      <c r="D62" s="296"/>
      <c r="E62" s="287"/>
      <c r="F62" s="287"/>
      <c r="G62" s="291" t="s">
        <v>486</v>
      </c>
      <c r="H62" s="331"/>
      <c r="I62" s="343">
        <f t="shared" ref="I62:P62" si="15">+I23</f>
        <v>0</v>
      </c>
      <c r="J62" s="343">
        <f t="shared" si="15"/>
        <v>16032387.526188966</v>
      </c>
      <c r="K62" s="343">
        <f t="shared" si="15"/>
        <v>31884998.49777253</v>
      </c>
      <c r="L62" s="343">
        <f t="shared" si="15"/>
        <v>32965526.378386874</v>
      </c>
      <c r="M62" s="343">
        <f t="shared" si="15"/>
        <v>19014611.313006762</v>
      </c>
      <c r="N62" s="343">
        <f t="shared" si="15"/>
        <v>1905721.4602874133</v>
      </c>
      <c r="O62" s="343">
        <f t="shared" si="15"/>
        <v>0</v>
      </c>
      <c r="P62" s="343">
        <f t="shared" si="15"/>
        <v>0</v>
      </c>
      <c r="Q62" s="344">
        <f>SUM(I62:P62)</f>
        <v>101803245.17564254</v>
      </c>
    </row>
    <row r="63" spans="1:17" ht="15.75" customHeight="1" x14ac:dyDescent="0.55000000000000004">
      <c r="A63" s="287"/>
      <c r="B63" s="287"/>
      <c r="C63" s="296"/>
      <c r="D63" s="296"/>
      <c r="E63" s="287"/>
      <c r="F63" s="287"/>
      <c r="G63" s="291" t="s">
        <v>487</v>
      </c>
      <c r="H63" s="331"/>
      <c r="I63" s="343">
        <f t="shared" ref="I63:P63" si="16">+I30</f>
        <v>454086.99157664005</v>
      </c>
      <c r="J63" s="343">
        <f t="shared" si="16"/>
        <v>1133335.5788509343</v>
      </c>
      <c r="K63" s="343">
        <f t="shared" si="16"/>
        <v>1513323.3493423299</v>
      </c>
      <c r="L63" s="343">
        <f t="shared" si="16"/>
        <v>1937074.1445391204</v>
      </c>
      <c r="M63" s="343">
        <f t="shared" si="16"/>
        <v>1851296.5275916848</v>
      </c>
      <c r="N63" s="343">
        <f t="shared" si="16"/>
        <v>1252523.6006516665</v>
      </c>
      <c r="O63" s="343">
        <f t="shared" si="16"/>
        <v>524321.15741054376</v>
      </c>
      <c r="P63" s="343">
        <f t="shared" si="16"/>
        <v>775950.07501366362</v>
      </c>
      <c r="Q63" s="344">
        <f>SUM(I63:P63)</f>
        <v>9441911.4249765836</v>
      </c>
    </row>
    <row r="64" spans="1:17" ht="15.75" customHeight="1" thickBot="1" x14ac:dyDescent="0.6">
      <c r="A64" s="287"/>
      <c r="B64" s="287"/>
      <c r="C64" s="297"/>
      <c r="D64" s="297"/>
      <c r="E64" s="287"/>
      <c r="F64" s="287"/>
      <c r="G64" s="292" t="s">
        <v>416</v>
      </c>
      <c r="H64" s="333"/>
      <c r="I64" s="345">
        <f t="shared" ref="I64:P64" si="17">+I34</f>
        <v>588591.98703215981</v>
      </c>
      <c r="J64" s="345">
        <f t="shared" si="17"/>
        <v>1930091.8325517119</v>
      </c>
      <c r="K64" s="345">
        <f t="shared" si="17"/>
        <v>2302361.0618684231</v>
      </c>
      <c r="L64" s="345">
        <f t="shared" si="17"/>
        <v>2359894.9359390629</v>
      </c>
      <c r="M64" s="345">
        <f t="shared" si="17"/>
        <v>2356326.8280288544</v>
      </c>
      <c r="N64" s="345">
        <f t="shared" si="17"/>
        <v>2393096.6581788091</v>
      </c>
      <c r="O64" s="345">
        <f t="shared" si="17"/>
        <v>2351154.2828281964</v>
      </c>
      <c r="P64" s="345">
        <f t="shared" si="17"/>
        <v>495015.03557623824</v>
      </c>
      <c r="Q64" s="346">
        <f>SUM(I64:P64)</f>
        <v>14776532.622003457</v>
      </c>
    </row>
    <row r="65" spans="1:17" ht="15.75" customHeight="1" thickBot="1" x14ac:dyDescent="0.6">
      <c r="A65" s="287"/>
      <c r="B65" s="287"/>
      <c r="C65" s="297"/>
      <c r="D65" s="297"/>
      <c r="E65" s="287"/>
      <c r="F65" s="287"/>
      <c r="G65" s="332" t="s">
        <v>18</v>
      </c>
      <c r="H65" s="333"/>
      <c r="I65" s="345">
        <f>SUM(I61:I64)</f>
        <v>1150175.9514907999</v>
      </c>
      <c r="J65" s="345">
        <f t="shared" ref="J65:P65" si="18">SUM(J61:J64)</f>
        <v>30954512.85368742</v>
      </c>
      <c r="K65" s="345">
        <f t="shared" si="18"/>
        <v>52655758.082619801</v>
      </c>
      <c r="L65" s="345">
        <f t="shared" si="18"/>
        <v>55672034.543113962</v>
      </c>
      <c r="M65" s="345">
        <f t="shared" si="18"/>
        <v>39007780.668721057</v>
      </c>
      <c r="N65" s="345">
        <f t="shared" si="18"/>
        <v>15158811.708909556</v>
      </c>
      <c r="O65" s="345">
        <f t="shared" si="18"/>
        <v>5418256.683352014</v>
      </c>
      <c r="P65" s="345">
        <f t="shared" si="18"/>
        <v>2482670.0061099017</v>
      </c>
      <c r="Q65" s="347">
        <f>SUM(Q61:Q64)</f>
        <v>202500000.49800453</v>
      </c>
    </row>
    <row r="66" spans="1:17" ht="15.75" customHeight="1" x14ac:dyDescent="0.55000000000000004">
      <c r="A66" s="287"/>
      <c r="B66" s="287"/>
      <c r="C66" s="297"/>
      <c r="D66" s="297"/>
      <c r="E66" s="287"/>
      <c r="F66" s="287"/>
      <c r="G66" s="285"/>
      <c r="H66" s="286"/>
    </row>
  </sheetData>
  <mergeCells count="38">
    <mergeCell ref="B3:B14"/>
    <mergeCell ref="C3:C13"/>
    <mergeCell ref="H4:H7"/>
    <mergeCell ref="B24:B30"/>
    <mergeCell ref="C24:C29"/>
    <mergeCell ref="C30:G30"/>
    <mergeCell ref="C14:G14"/>
    <mergeCell ref="B15:B23"/>
    <mergeCell ref="C15:C22"/>
    <mergeCell ref="D15:D17"/>
    <mergeCell ref="H25:H26"/>
    <mergeCell ref="H27:H29"/>
    <mergeCell ref="D4:D7"/>
    <mergeCell ref="D8:D10"/>
    <mergeCell ref="D25:D26"/>
    <mergeCell ref="D27:D29"/>
    <mergeCell ref="B31:B34"/>
    <mergeCell ref="H31:H33"/>
    <mergeCell ref="C34:G34"/>
    <mergeCell ref="C31:D33"/>
    <mergeCell ref="B35:B42"/>
    <mergeCell ref="C35:C42"/>
    <mergeCell ref="E35:E36"/>
    <mergeCell ref="E37:E38"/>
    <mergeCell ref="R37:R38"/>
    <mergeCell ref="E41:E42"/>
    <mergeCell ref="R41:R42"/>
    <mergeCell ref="D35:D42"/>
    <mergeCell ref="E39:E40"/>
    <mergeCell ref="H8:H10"/>
    <mergeCell ref="D11:D13"/>
    <mergeCell ref="H11:H13"/>
    <mergeCell ref="H20:H22"/>
    <mergeCell ref="C23:G23"/>
    <mergeCell ref="H15:H17"/>
    <mergeCell ref="H18:H19"/>
    <mergeCell ref="D18:D19"/>
    <mergeCell ref="D20:D22"/>
  </mergeCells>
  <pageMargins left="0.7" right="0.7" top="0.75" bottom="0.75" header="0" footer="0"/>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A1:Q38"/>
  <sheetViews>
    <sheetView zoomScale="70" zoomScaleNormal="70" workbookViewId="0">
      <selection activeCell="D8" sqref="D8"/>
    </sheetView>
  </sheetViews>
  <sheetFormatPr defaultColWidth="14.41796875" defaultRowHeight="15" customHeight="1" x14ac:dyDescent="0.4"/>
  <cols>
    <col min="1" max="1" width="0.41796875" style="281" customWidth="1"/>
    <col min="2" max="2" width="19.26171875" style="281" customWidth="1"/>
    <col min="3" max="3" width="36" style="295" customWidth="1"/>
    <col min="4" max="4" width="30.83984375" style="295" customWidth="1"/>
    <col min="5" max="5" width="16.578125" style="281" customWidth="1"/>
    <col min="6" max="6" width="20.83984375" style="281" customWidth="1"/>
    <col min="7" max="7" width="44.15625" style="281" bestFit="1" customWidth="1"/>
    <col min="8" max="8" width="10.578125" style="281" customWidth="1"/>
    <col min="9" max="17" width="18.15625" style="281" customWidth="1"/>
    <col min="18" max="18" width="16.15625" style="352" customWidth="1"/>
    <col min="19" max="19" width="18.41796875" style="352" customWidth="1"/>
    <col min="20" max="16384" width="14.41796875" style="352"/>
  </cols>
  <sheetData>
    <row r="1" spans="1:17" ht="2.5" customHeight="1" x14ac:dyDescent="0.4"/>
    <row r="2" spans="1:17" ht="54.6" customHeight="1" x14ac:dyDescent="0.4">
      <c r="A2" s="351"/>
      <c r="B2" s="381" t="s">
        <v>1</v>
      </c>
      <c r="C2" s="381" t="s">
        <v>2</v>
      </c>
      <c r="D2" s="381" t="s">
        <v>3</v>
      </c>
      <c r="E2" s="381" t="s">
        <v>4</v>
      </c>
      <c r="F2" s="381" t="s">
        <v>459</v>
      </c>
      <c r="G2" s="381" t="s">
        <v>5</v>
      </c>
      <c r="H2" s="382" t="s">
        <v>6</v>
      </c>
      <c r="I2" s="382" t="s">
        <v>7</v>
      </c>
      <c r="J2" s="382" t="s">
        <v>8</v>
      </c>
      <c r="K2" s="382" t="s">
        <v>9</v>
      </c>
      <c r="L2" s="382" t="s">
        <v>10</v>
      </c>
      <c r="M2" s="382" t="s">
        <v>11</v>
      </c>
      <c r="N2" s="382" t="s">
        <v>12</v>
      </c>
      <c r="O2" s="382" t="s">
        <v>28</v>
      </c>
      <c r="P2" s="382" t="s">
        <v>29</v>
      </c>
      <c r="Q2" s="382" t="s">
        <v>13</v>
      </c>
    </row>
    <row r="3" spans="1:17" ht="60" customHeight="1" x14ac:dyDescent="0.4">
      <c r="A3" s="282"/>
      <c r="B3" s="471" t="s">
        <v>644</v>
      </c>
      <c r="C3" s="478" t="s">
        <v>636</v>
      </c>
      <c r="D3" s="475" t="s">
        <v>651</v>
      </c>
      <c r="E3" s="388" t="s">
        <v>14</v>
      </c>
      <c r="F3" s="389" t="s">
        <v>467</v>
      </c>
      <c r="G3" s="390" t="s">
        <v>489</v>
      </c>
      <c r="H3" s="473" t="s">
        <v>471</v>
      </c>
      <c r="I3" s="283">
        <v>0</v>
      </c>
      <c r="J3" s="283">
        <v>6041634.8812192008</v>
      </c>
      <c r="K3" s="283">
        <v>6268927.5296272002</v>
      </c>
      <c r="L3" s="283">
        <v>6268927.5296272002</v>
      </c>
      <c r="M3" s="283">
        <v>6041634.8812192008</v>
      </c>
      <c r="N3" s="283">
        <v>5668225.5302632004</v>
      </c>
      <c r="O3" s="283">
        <v>0</v>
      </c>
      <c r="P3" s="283">
        <v>0</v>
      </c>
      <c r="Q3" s="283">
        <v>30289350.351956002</v>
      </c>
    </row>
    <row r="4" spans="1:17" ht="60" customHeight="1" x14ac:dyDescent="0.4">
      <c r="A4" s="282"/>
      <c r="B4" s="471"/>
      <c r="C4" s="478"/>
      <c r="D4" s="475"/>
      <c r="E4" s="391" t="s">
        <v>14</v>
      </c>
      <c r="F4" s="389" t="s">
        <v>639</v>
      </c>
      <c r="G4" s="390" t="s">
        <v>489</v>
      </c>
      <c r="H4" s="473"/>
      <c r="I4" s="283">
        <v>0</v>
      </c>
      <c r="J4" s="283">
        <v>2631479.1053220001</v>
      </c>
      <c r="K4" s="283">
        <v>4233248.9955179999</v>
      </c>
      <c r="L4" s="283">
        <v>4233248.9955179999</v>
      </c>
      <c r="M4" s="283">
        <v>2631479.1053220001</v>
      </c>
      <c r="N4" s="283">
        <v>0</v>
      </c>
      <c r="O4" s="283">
        <v>0</v>
      </c>
      <c r="P4" s="283">
        <v>0</v>
      </c>
      <c r="Q4" s="283">
        <v>13729456.201680001</v>
      </c>
    </row>
    <row r="5" spans="1:17" ht="60" customHeight="1" x14ac:dyDescent="0.4">
      <c r="A5" s="282"/>
      <c r="B5" s="471"/>
      <c r="C5" s="478"/>
      <c r="D5" s="383" t="s">
        <v>652</v>
      </c>
      <c r="E5" s="391" t="s">
        <v>14</v>
      </c>
      <c r="F5" s="385" t="s">
        <v>639</v>
      </c>
      <c r="G5" s="390" t="s">
        <v>489</v>
      </c>
      <c r="H5" s="387" t="s">
        <v>441</v>
      </c>
      <c r="I5" s="283">
        <v>0</v>
      </c>
      <c r="J5" s="283">
        <v>918729.71999999986</v>
      </c>
      <c r="K5" s="283">
        <v>2637126.1800000002</v>
      </c>
      <c r="L5" s="283">
        <v>2637126.1800000002</v>
      </c>
      <c r="M5" s="283">
        <v>2637126.1800000002</v>
      </c>
      <c r="N5" s="283">
        <v>0</v>
      </c>
      <c r="O5" s="283">
        <v>0</v>
      </c>
      <c r="P5" s="283">
        <v>0</v>
      </c>
      <c r="Q5" s="283">
        <v>8830108.2599999998</v>
      </c>
    </row>
    <row r="6" spans="1:17" ht="60" customHeight="1" x14ac:dyDescent="0.4">
      <c r="A6" s="282"/>
      <c r="B6" s="471"/>
      <c r="C6" s="478"/>
      <c r="D6" s="383" t="s">
        <v>615</v>
      </c>
      <c r="E6" s="395" t="s">
        <v>14</v>
      </c>
      <c r="F6" s="385" t="s">
        <v>467</v>
      </c>
      <c r="G6" s="390" t="s">
        <v>489</v>
      </c>
      <c r="H6" s="408" t="s">
        <v>442</v>
      </c>
      <c r="I6" s="283">
        <v>0</v>
      </c>
      <c r="J6" s="283">
        <v>406313.87400000001</v>
      </c>
      <c r="K6" s="283">
        <v>299189.78999999998</v>
      </c>
      <c r="L6" s="283">
        <v>318065.70600000001</v>
      </c>
      <c r="M6" s="283">
        <v>37751.831999999995</v>
      </c>
      <c r="N6" s="283">
        <v>18875.915999999997</v>
      </c>
      <c r="O6" s="283">
        <v>0</v>
      </c>
      <c r="P6" s="283">
        <v>0</v>
      </c>
      <c r="Q6" s="283">
        <v>1080197.118</v>
      </c>
    </row>
    <row r="7" spans="1:17" ht="30" customHeight="1" x14ac:dyDescent="0.4">
      <c r="A7" s="284"/>
      <c r="B7" s="471"/>
      <c r="C7" s="456" t="s">
        <v>47</v>
      </c>
      <c r="D7" s="456"/>
      <c r="E7" s="456"/>
      <c r="F7" s="456"/>
      <c r="G7" s="456"/>
      <c r="H7" s="396"/>
      <c r="I7" s="396">
        <f t="shared" ref="I7:Q7" si="0">+SUM(I3:I6)</f>
        <v>0</v>
      </c>
      <c r="J7" s="396">
        <f t="shared" si="0"/>
        <v>9998157.5805412009</v>
      </c>
      <c r="K7" s="396">
        <f t="shared" si="0"/>
        <v>13438492.495145198</v>
      </c>
      <c r="L7" s="396">
        <f t="shared" si="0"/>
        <v>13457368.411145199</v>
      </c>
      <c r="M7" s="396">
        <f t="shared" si="0"/>
        <v>11347991.998541201</v>
      </c>
      <c r="N7" s="396">
        <f t="shared" si="0"/>
        <v>5687101.4462632006</v>
      </c>
      <c r="O7" s="396">
        <f t="shared" si="0"/>
        <v>0</v>
      </c>
      <c r="P7" s="396">
        <f t="shared" si="0"/>
        <v>0</v>
      </c>
      <c r="Q7" s="396">
        <f t="shared" si="0"/>
        <v>53929111.931635998</v>
      </c>
    </row>
    <row r="8" spans="1:17" ht="60" customHeight="1" x14ac:dyDescent="0.4">
      <c r="A8" s="282"/>
      <c r="B8" s="471" t="s">
        <v>650</v>
      </c>
      <c r="C8" s="454" t="s">
        <v>635</v>
      </c>
      <c r="D8" s="383" t="s">
        <v>653</v>
      </c>
      <c r="E8" s="391" t="s">
        <v>14</v>
      </c>
      <c r="F8" s="389" t="s">
        <v>639</v>
      </c>
      <c r="G8" s="390" t="s">
        <v>489</v>
      </c>
      <c r="H8" s="408" t="s">
        <v>445</v>
      </c>
      <c r="I8" s="283">
        <v>0</v>
      </c>
      <c r="J8" s="283">
        <v>4270890.0884579988</v>
      </c>
      <c r="K8" s="283">
        <v>9965410.206402</v>
      </c>
      <c r="L8" s="283">
        <v>9965410.206402</v>
      </c>
      <c r="M8" s="283">
        <v>4270890.0884579988</v>
      </c>
      <c r="N8" s="283">
        <v>0</v>
      </c>
      <c r="O8" s="283">
        <v>0</v>
      </c>
      <c r="P8" s="283">
        <v>0</v>
      </c>
      <c r="Q8" s="283">
        <v>28472600.589719996</v>
      </c>
    </row>
    <row r="9" spans="1:17" ht="60" customHeight="1" x14ac:dyDescent="0.4">
      <c r="A9" s="282"/>
      <c r="B9" s="471"/>
      <c r="C9" s="454"/>
      <c r="D9" s="383" t="s">
        <v>654</v>
      </c>
      <c r="E9" s="391" t="s">
        <v>14</v>
      </c>
      <c r="F9" s="389" t="s">
        <v>639</v>
      </c>
      <c r="G9" s="390" t="s">
        <v>489</v>
      </c>
      <c r="H9" s="408" t="s">
        <v>447</v>
      </c>
      <c r="I9" s="283">
        <v>0</v>
      </c>
      <c r="J9" s="283">
        <v>3491958.75</v>
      </c>
      <c r="K9" s="283">
        <v>3491958.75</v>
      </c>
      <c r="L9" s="283">
        <v>3491958.75</v>
      </c>
      <c r="M9" s="283">
        <v>3491958.75</v>
      </c>
      <c r="N9" s="283">
        <v>0</v>
      </c>
      <c r="O9" s="283">
        <v>0</v>
      </c>
      <c r="P9" s="283">
        <v>0</v>
      </c>
      <c r="Q9" s="283">
        <v>13967835</v>
      </c>
    </row>
    <row r="10" spans="1:17" ht="30" customHeight="1" x14ac:dyDescent="0.4">
      <c r="A10" s="284"/>
      <c r="B10" s="472"/>
      <c r="C10" s="456" t="s">
        <v>53</v>
      </c>
      <c r="D10" s="456"/>
      <c r="E10" s="456"/>
      <c r="F10" s="456"/>
      <c r="G10" s="456"/>
      <c r="H10" s="396"/>
      <c r="I10" s="396">
        <f t="shared" ref="I10:Q10" si="1">+SUM(I8:I9)</f>
        <v>0</v>
      </c>
      <c r="J10" s="396">
        <f t="shared" si="1"/>
        <v>7762848.8384579988</v>
      </c>
      <c r="K10" s="396">
        <f t="shared" si="1"/>
        <v>13457368.956402</v>
      </c>
      <c r="L10" s="396">
        <f t="shared" si="1"/>
        <v>13457368.956402</v>
      </c>
      <c r="M10" s="396">
        <f t="shared" si="1"/>
        <v>7762848.8384579988</v>
      </c>
      <c r="N10" s="396">
        <f t="shared" si="1"/>
        <v>0</v>
      </c>
      <c r="O10" s="396">
        <f t="shared" si="1"/>
        <v>0</v>
      </c>
      <c r="P10" s="396">
        <f t="shared" si="1"/>
        <v>0</v>
      </c>
      <c r="Q10" s="396">
        <f t="shared" si="1"/>
        <v>42440435.589719996</v>
      </c>
    </row>
    <row r="11" spans="1:17" ht="60" customHeight="1" x14ac:dyDescent="0.4">
      <c r="A11" s="282"/>
      <c r="B11" s="471" t="s">
        <v>492</v>
      </c>
      <c r="C11" s="470" t="s">
        <v>613</v>
      </c>
      <c r="D11" s="383" t="s">
        <v>624</v>
      </c>
      <c r="E11" s="391" t="s">
        <v>14</v>
      </c>
      <c r="F11" s="385" t="s">
        <v>467</v>
      </c>
      <c r="G11" s="390" t="s">
        <v>489</v>
      </c>
      <c r="H11" s="408" t="s">
        <v>449</v>
      </c>
      <c r="I11" s="283">
        <v>32055.567764400002</v>
      </c>
      <c r="J11" s="283">
        <v>63751.213385308802</v>
      </c>
      <c r="K11" s="283">
        <v>119256.39884743605</v>
      </c>
      <c r="L11" s="283">
        <v>282176.45269723772</v>
      </c>
      <c r="M11" s="283">
        <v>128987.72099338686</v>
      </c>
      <c r="N11" s="283">
        <v>205990.25520263228</v>
      </c>
      <c r="O11" s="283">
        <v>111049.5962182115</v>
      </c>
      <c r="P11" s="283">
        <v>115491.58006693998</v>
      </c>
      <c r="Q11" s="283">
        <v>1058758.7851755531</v>
      </c>
    </row>
    <row r="12" spans="1:17" ht="60" customHeight="1" x14ac:dyDescent="0.4">
      <c r="A12" s="282"/>
      <c r="B12" s="471"/>
      <c r="C12" s="470"/>
      <c r="D12" s="383" t="s">
        <v>625</v>
      </c>
      <c r="E12" s="391" t="s">
        <v>14</v>
      </c>
      <c r="F12" s="385" t="s">
        <v>467</v>
      </c>
      <c r="G12" s="390" t="s">
        <v>489</v>
      </c>
      <c r="H12" s="408" t="s">
        <v>450</v>
      </c>
      <c r="I12" s="283">
        <v>165517.09869080002</v>
      </c>
      <c r="J12" s="283">
        <v>389142.40167317755</v>
      </c>
      <c r="K12" s="283">
        <v>120083.36790493288</v>
      </c>
      <c r="L12" s="283">
        <v>138032.20970455228</v>
      </c>
      <c r="M12" s="283">
        <v>296554.31557553727</v>
      </c>
      <c r="N12" s="283">
        <v>162329.11078784251</v>
      </c>
      <c r="O12" s="283">
        <v>115799.36310380296</v>
      </c>
      <c r="P12" s="283">
        <v>445695.38236496306</v>
      </c>
      <c r="Q12" s="283">
        <v>1833153.2498056088</v>
      </c>
    </row>
    <row r="13" spans="1:17" ht="30" customHeight="1" x14ac:dyDescent="0.4">
      <c r="A13" s="284"/>
      <c r="B13" s="471"/>
      <c r="C13" s="456" t="s">
        <v>488</v>
      </c>
      <c r="D13" s="456"/>
      <c r="E13" s="456"/>
      <c r="F13" s="456"/>
      <c r="G13" s="456"/>
      <c r="H13" s="396"/>
      <c r="I13" s="396">
        <f t="shared" ref="I13:Q13" si="2">+SUM(I11:I12)</f>
        <v>197572.66645520003</v>
      </c>
      <c r="J13" s="396">
        <f t="shared" si="2"/>
        <v>452893.61505848635</v>
      </c>
      <c r="K13" s="396">
        <f t="shared" si="2"/>
        <v>239339.76675236895</v>
      </c>
      <c r="L13" s="396">
        <f t="shared" si="2"/>
        <v>420208.66240179003</v>
      </c>
      <c r="M13" s="396">
        <f t="shared" si="2"/>
        <v>425542.03656892414</v>
      </c>
      <c r="N13" s="396">
        <f t="shared" si="2"/>
        <v>368319.36599047482</v>
      </c>
      <c r="O13" s="396">
        <f t="shared" si="2"/>
        <v>226848.95932201447</v>
      </c>
      <c r="P13" s="396">
        <f t="shared" si="2"/>
        <v>561186.962431903</v>
      </c>
      <c r="Q13" s="396">
        <f t="shared" si="2"/>
        <v>2891912.0349811618</v>
      </c>
    </row>
    <row r="14" spans="1:17" ht="60" customHeight="1" x14ac:dyDescent="0.4">
      <c r="A14" s="282"/>
      <c r="B14" s="477" t="s">
        <v>640</v>
      </c>
      <c r="C14" s="470" t="s">
        <v>640</v>
      </c>
      <c r="D14" s="470"/>
      <c r="E14" s="391" t="s">
        <v>14</v>
      </c>
      <c r="F14" s="400" t="s">
        <v>467</v>
      </c>
      <c r="G14" s="390" t="s">
        <v>489</v>
      </c>
      <c r="H14" s="408" t="s">
        <v>457</v>
      </c>
      <c r="I14" s="398">
        <v>0</v>
      </c>
      <c r="J14" s="398">
        <v>30201.522311999997</v>
      </c>
      <c r="K14" s="398">
        <v>31409.583204480004</v>
      </c>
      <c r="L14" s="398">
        <v>32665.966532659204</v>
      </c>
      <c r="M14" s="398">
        <v>33972.605193965574</v>
      </c>
      <c r="N14" s="398">
        <v>35331.509401724201</v>
      </c>
      <c r="O14" s="398">
        <v>36744.769777793168</v>
      </c>
      <c r="P14" s="398">
        <v>38214.560568904897</v>
      </c>
      <c r="Q14" s="398">
        <v>238540.51699152705</v>
      </c>
    </row>
    <row r="15" spans="1:17" ht="25" customHeight="1" x14ac:dyDescent="0.4">
      <c r="A15" s="282"/>
      <c r="B15" s="477"/>
      <c r="C15" s="469" t="s">
        <v>415</v>
      </c>
      <c r="D15" s="469"/>
      <c r="E15" s="469"/>
      <c r="F15" s="469"/>
      <c r="G15" s="469"/>
      <c r="H15" s="401"/>
      <c r="I15" s="402">
        <f t="shared" ref="I15:Q15" si="3">SUM(I14:I14)</f>
        <v>0</v>
      </c>
      <c r="J15" s="402">
        <f t="shared" si="3"/>
        <v>30201.522311999997</v>
      </c>
      <c r="K15" s="402">
        <f t="shared" si="3"/>
        <v>31409.583204480004</v>
      </c>
      <c r="L15" s="402">
        <f t="shared" si="3"/>
        <v>32665.966532659204</v>
      </c>
      <c r="M15" s="402">
        <f t="shared" si="3"/>
        <v>33972.605193965574</v>
      </c>
      <c r="N15" s="402">
        <f t="shared" si="3"/>
        <v>35331.509401724201</v>
      </c>
      <c r="O15" s="402">
        <f t="shared" si="3"/>
        <v>36744.769777793168</v>
      </c>
      <c r="P15" s="402">
        <f t="shared" si="3"/>
        <v>38214.560568904897</v>
      </c>
      <c r="Q15" s="402">
        <f t="shared" si="3"/>
        <v>238540.51699152705</v>
      </c>
    </row>
    <row r="16" spans="1:17" ht="15" customHeight="1" x14ac:dyDescent="0.4">
      <c r="A16" s="282"/>
      <c r="B16" s="476" t="s">
        <v>18</v>
      </c>
      <c r="C16" s="476"/>
      <c r="D16" s="466" t="s">
        <v>19</v>
      </c>
      <c r="E16" s="461" t="s">
        <v>14</v>
      </c>
      <c r="F16" s="403"/>
      <c r="G16" s="390" t="s">
        <v>489</v>
      </c>
      <c r="H16" s="283"/>
      <c r="I16" s="398">
        <f>+I12+I11+I8+I9+I5+I3+I4+I6+I14</f>
        <v>197572.66645520003</v>
      </c>
      <c r="J16" s="398">
        <f t="shared" ref="J16:P16" si="4">+J12+J11+J8+J9+J5+J3+J4+J6+J14</f>
        <v>18244101.556369688</v>
      </c>
      <c r="K16" s="398">
        <f t="shared" si="4"/>
        <v>27166610.801504049</v>
      </c>
      <c r="L16" s="398">
        <f t="shared" si="4"/>
        <v>27367611.996481646</v>
      </c>
      <c r="M16" s="398">
        <f t="shared" si="4"/>
        <v>19570355.478762086</v>
      </c>
      <c r="N16" s="398">
        <f t="shared" si="4"/>
        <v>6090752.3216553992</v>
      </c>
      <c r="O16" s="398">
        <f t="shared" si="4"/>
        <v>263593.72909980762</v>
      </c>
      <c r="P16" s="398">
        <f t="shared" si="4"/>
        <v>599401.52300080785</v>
      </c>
      <c r="Q16" s="398">
        <f>SUM(I16:P16)</f>
        <v>99500000.073328689</v>
      </c>
    </row>
    <row r="17" spans="1:17" ht="15.75" customHeight="1" x14ac:dyDescent="0.4">
      <c r="A17" s="282"/>
      <c r="B17" s="476"/>
      <c r="C17" s="476"/>
      <c r="D17" s="466"/>
      <c r="E17" s="462"/>
      <c r="F17" s="403"/>
      <c r="G17" s="386" t="s">
        <v>44</v>
      </c>
      <c r="H17" s="398"/>
      <c r="I17" s="398"/>
      <c r="J17" s="398">
        <v>0</v>
      </c>
      <c r="K17" s="398">
        <v>0</v>
      </c>
      <c r="L17" s="398">
        <v>0</v>
      </c>
      <c r="M17" s="398">
        <v>0</v>
      </c>
      <c r="N17" s="398">
        <v>0</v>
      </c>
      <c r="O17" s="398">
        <v>0</v>
      </c>
      <c r="P17" s="398">
        <v>0</v>
      </c>
      <c r="Q17" s="398">
        <f>SUM(I17:P17)</f>
        <v>0</v>
      </c>
    </row>
    <row r="18" spans="1:17" ht="15.75" customHeight="1" x14ac:dyDescent="0.4">
      <c r="A18" s="299"/>
      <c r="B18" s="405" t="s">
        <v>20</v>
      </c>
      <c r="C18" s="406"/>
      <c r="D18" s="406"/>
      <c r="E18" s="405"/>
      <c r="F18" s="405"/>
      <c r="G18" s="405"/>
      <c r="H18" s="407"/>
      <c r="I18" s="407">
        <f t="shared" ref="I18:Q18" si="5">SUM(I16:I17)</f>
        <v>197572.66645520003</v>
      </c>
      <c r="J18" s="407">
        <f t="shared" si="5"/>
        <v>18244101.556369688</v>
      </c>
      <c r="K18" s="407">
        <f t="shared" si="5"/>
        <v>27166610.801504049</v>
      </c>
      <c r="L18" s="407">
        <f t="shared" si="5"/>
        <v>27367611.996481646</v>
      </c>
      <c r="M18" s="407">
        <f t="shared" si="5"/>
        <v>19570355.478762086</v>
      </c>
      <c r="N18" s="407">
        <f t="shared" si="5"/>
        <v>6090752.3216553992</v>
      </c>
      <c r="O18" s="407">
        <f t="shared" si="5"/>
        <v>263593.72909980762</v>
      </c>
      <c r="P18" s="407">
        <f t="shared" si="5"/>
        <v>599401.52300080785</v>
      </c>
      <c r="Q18" s="407">
        <f t="shared" si="5"/>
        <v>99500000.073328689</v>
      </c>
    </row>
    <row r="19" spans="1:17" ht="5.5" customHeight="1" thickBot="1" x14ac:dyDescent="0.45">
      <c r="A19" s="352"/>
      <c r="B19" s="352"/>
      <c r="C19" s="352"/>
      <c r="D19" s="352"/>
      <c r="E19" s="352"/>
      <c r="F19" s="352"/>
      <c r="G19" s="352"/>
      <c r="H19" s="352"/>
      <c r="I19" s="300"/>
      <c r="J19" s="300"/>
      <c r="K19" s="300"/>
      <c r="L19" s="300"/>
      <c r="M19" s="300"/>
      <c r="N19" s="300"/>
      <c r="O19" s="300"/>
      <c r="P19" s="300"/>
      <c r="Q19" s="300"/>
    </row>
    <row r="20" spans="1:17" ht="19.5" customHeight="1" thickBot="1" x14ac:dyDescent="0.45">
      <c r="A20" s="299"/>
      <c r="B20" s="311" t="s">
        <v>21</v>
      </c>
      <c r="C20" s="312"/>
      <c r="D20" s="312"/>
      <c r="E20" s="312"/>
      <c r="F20" s="312"/>
      <c r="G20" s="312"/>
      <c r="H20" s="313"/>
      <c r="I20" s="313">
        <f t="shared" ref="I20:P20" si="6">+SUM(I16:I17)</f>
        <v>197572.66645520003</v>
      </c>
      <c r="J20" s="313">
        <f t="shared" si="6"/>
        <v>18244101.556369688</v>
      </c>
      <c r="K20" s="313">
        <f t="shared" si="6"/>
        <v>27166610.801504049</v>
      </c>
      <c r="L20" s="313">
        <f t="shared" si="6"/>
        <v>27367611.996481646</v>
      </c>
      <c r="M20" s="313">
        <f t="shared" si="6"/>
        <v>19570355.478762086</v>
      </c>
      <c r="N20" s="313">
        <f t="shared" si="6"/>
        <v>6090752.3216553992</v>
      </c>
      <c r="O20" s="313">
        <f t="shared" si="6"/>
        <v>263593.72909980762</v>
      </c>
      <c r="P20" s="313">
        <f t="shared" si="6"/>
        <v>599401.52300080785</v>
      </c>
      <c r="Q20" s="314">
        <f>+Q21+Q22</f>
        <v>99500000.073328689</v>
      </c>
    </row>
    <row r="21" spans="1:17" ht="19.5" customHeight="1" x14ac:dyDescent="0.4">
      <c r="A21" s="298"/>
      <c r="B21" s="323" t="s">
        <v>134</v>
      </c>
      <c r="C21" s="324"/>
      <c r="D21" s="324"/>
      <c r="E21" s="324"/>
      <c r="F21" s="324"/>
      <c r="G21" s="324"/>
      <c r="H21" s="325"/>
      <c r="I21" s="325">
        <f>+I14+I12+I11+I3+I6</f>
        <v>197572.66645520003</v>
      </c>
      <c r="J21" s="325">
        <f t="shared" ref="J21:P21" si="7">+J14+J12+J11+J3+J6</f>
        <v>6931043.8925896874</v>
      </c>
      <c r="K21" s="325">
        <f t="shared" si="7"/>
        <v>6838866.6695840489</v>
      </c>
      <c r="L21" s="325">
        <f t="shared" si="7"/>
        <v>7039867.86456165</v>
      </c>
      <c r="M21" s="325">
        <f t="shared" si="7"/>
        <v>6538901.3549820911</v>
      </c>
      <c r="N21" s="325">
        <f t="shared" si="7"/>
        <v>6090752.3216553992</v>
      </c>
      <c r="O21" s="325">
        <f t="shared" si="7"/>
        <v>263593.72909980762</v>
      </c>
      <c r="P21" s="325">
        <f t="shared" si="7"/>
        <v>599401.52300080797</v>
      </c>
      <c r="Q21" s="326">
        <f>SUM(I21:P21)</f>
        <v>34500000.021928698</v>
      </c>
    </row>
    <row r="22" spans="1:17" ht="19.5" customHeight="1" thickBot="1" x14ac:dyDescent="0.45">
      <c r="A22" s="298"/>
      <c r="B22" s="319" t="s">
        <v>79</v>
      </c>
      <c r="C22" s="320"/>
      <c r="D22" s="320"/>
      <c r="E22" s="320"/>
      <c r="F22" s="320"/>
      <c r="G22" s="320"/>
      <c r="H22" s="321"/>
      <c r="I22" s="321">
        <f>+I9+I8+I5+I4</f>
        <v>0</v>
      </c>
      <c r="J22" s="321">
        <f t="shared" ref="J22:P22" si="8">+J9+J8+J5+J4</f>
        <v>11313057.663779998</v>
      </c>
      <c r="K22" s="321">
        <f t="shared" si="8"/>
        <v>20327744.131919999</v>
      </c>
      <c r="L22" s="321">
        <f t="shared" si="8"/>
        <v>20327744.131919999</v>
      </c>
      <c r="M22" s="321">
        <f t="shared" si="8"/>
        <v>13031454.123779999</v>
      </c>
      <c r="N22" s="321">
        <f t="shared" si="8"/>
        <v>0</v>
      </c>
      <c r="O22" s="321">
        <f t="shared" si="8"/>
        <v>0</v>
      </c>
      <c r="P22" s="321">
        <f t="shared" si="8"/>
        <v>0</v>
      </c>
      <c r="Q22" s="322">
        <f>SUM(I22:P22)</f>
        <v>65000000.051399991</v>
      </c>
    </row>
    <row r="23" spans="1:17" ht="15.75" customHeight="1" thickBot="1" x14ac:dyDescent="0.45">
      <c r="A23" s="287"/>
      <c r="B23" s="285"/>
      <c r="C23" s="296"/>
      <c r="D23" s="296"/>
      <c r="E23" s="285"/>
      <c r="F23" s="285"/>
      <c r="G23" s="285"/>
      <c r="H23" s="286"/>
      <c r="I23" s="286"/>
      <c r="J23" s="300"/>
      <c r="K23" s="300"/>
      <c r="L23" s="300"/>
      <c r="M23" s="300"/>
      <c r="N23" s="300"/>
      <c r="O23" s="300"/>
      <c r="P23" s="335" t="s">
        <v>35</v>
      </c>
      <c r="Q23" s="310">
        <f>SUM(Q21:Q22)</f>
        <v>99500000.073328689</v>
      </c>
    </row>
    <row r="24" spans="1:17" ht="15.75" customHeight="1" x14ac:dyDescent="0.4">
      <c r="A24" s="287"/>
      <c r="B24" s="287"/>
      <c r="C24" s="297"/>
      <c r="D24" s="297"/>
      <c r="E24" s="287"/>
      <c r="F24" s="287"/>
      <c r="G24" s="287"/>
      <c r="H24" s="288"/>
      <c r="I24" s="286"/>
      <c r="J24" s="352"/>
      <c r="K24" s="352"/>
      <c r="L24" s="352"/>
      <c r="M24" s="352"/>
      <c r="N24" s="352"/>
      <c r="O24" s="352"/>
      <c r="P24" s="352"/>
      <c r="Q24" s="352"/>
    </row>
    <row r="25" spans="1:17" ht="15.75" customHeight="1" x14ac:dyDescent="0.4">
      <c r="A25" s="287"/>
      <c r="B25" s="287"/>
      <c r="C25" s="297"/>
      <c r="D25" s="297"/>
      <c r="E25" s="287"/>
      <c r="F25" s="287"/>
      <c r="G25" s="287"/>
      <c r="H25" s="288"/>
      <c r="I25" s="286"/>
      <c r="J25" s="352"/>
      <c r="K25" s="352"/>
      <c r="L25" s="352"/>
      <c r="M25" s="352"/>
      <c r="N25" s="352"/>
      <c r="O25" s="352"/>
      <c r="P25" s="352"/>
      <c r="Q25" s="352"/>
    </row>
    <row r="26" spans="1:17" ht="15.75" customHeight="1" thickBot="1" x14ac:dyDescent="0.45">
      <c r="A26" s="287"/>
      <c r="B26" s="287"/>
      <c r="C26" s="297"/>
      <c r="D26" s="297"/>
      <c r="E26" s="287"/>
      <c r="F26" s="287"/>
      <c r="G26" s="285"/>
      <c r="H26" s="286"/>
      <c r="I26" s="286"/>
      <c r="J26" s="352"/>
      <c r="K26" s="352"/>
      <c r="L26" s="352"/>
      <c r="M26" s="352"/>
      <c r="N26" s="352"/>
      <c r="O26" s="352"/>
      <c r="P26" s="352"/>
      <c r="Q26" s="352"/>
    </row>
    <row r="27" spans="1:17" ht="15.75" customHeight="1" thickBot="1" x14ac:dyDescent="0.45">
      <c r="A27" s="287"/>
      <c r="B27" s="287"/>
      <c r="C27" s="297"/>
      <c r="D27" s="297"/>
      <c r="E27" s="287"/>
      <c r="F27" s="287"/>
      <c r="G27" s="293" t="s">
        <v>476</v>
      </c>
      <c r="H27" s="304"/>
      <c r="I27" s="305" t="s">
        <v>477</v>
      </c>
      <c r="J27" s="305" t="s">
        <v>478</v>
      </c>
      <c r="K27" s="305" t="s">
        <v>479</v>
      </c>
      <c r="L27" s="305" t="s">
        <v>480</v>
      </c>
      <c r="M27" s="305" t="s">
        <v>481</v>
      </c>
      <c r="N27" s="305" t="s">
        <v>482</v>
      </c>
      <c r="O27" s="305" t="s">
        <v>483</v>
      </c>
      <c r="P27" s="305" t="s">
        <v>484</v>
      </c>
      <c r="Q27" s="307" t="s">
        <v>18</v>
      </c>
    </row>
    <row r="28" spans="1:17" ht="15.75" customHeight="1" x14ac:dyDescent="0.55000000000000004">
      <c r="A28" s="287"/>
      <c r="B28" s="287"/>
      <c r="C28" s="296"/>
      <c r="D28" s="8"/>
      <c r="E28" s="287"/>
      <c r="F28" s="287"/>
      <c r="G28" s="303" t="str">
        <f>+G16</f>
        <v>Goods, Services, Works, and Grants</v>
      </c>
      <c r="H28" s="331"/>
      <c r="I28" s="301">
        <f>I16</f>
        <v>197572.66645520003</v>
      </c>
      <c r="J28" s="301">
        <f t="shared" ref="J28:P29" si="9">J16</f>
        <v>18244101.556369688</v>
      </c>
      <c r="K28" s="301">
        <f t="shared" si="9"/>
        <v>27166610.801504049</v>
      </c>
      <c r="L28" s="301">
        <f t="shared" si="9"/>
        <v>27367611.996481646</v>
      </c>
      <c r="M28" s="301">
        <f t="shared" si="9"/>
        <v>19570355.478762086</v>
      </c>
      <c r="N28" s="301">
        <f t="shared" si="9"/>
        <v>6090752.3216553992</v>
      </c>
      <c r="O28" s="301">
        <f t="shared" si="9"/>
        <v>263593.72909980762</v>
      </c>
      <c r="P28" s="301">
        <f t="shared" si="9"/>
        <v>599401.52300080785</v>
      </c>
      <c r="Q28" s="308">
        <f>SUM(I28:P28)</f>
        <v>99500000.073328689</v>
      </c>
    </row>
    <row r="29" spans="1:17" ht="15.75" customHeight="1" thickBot="1" x14ac:dyDescent="0.6">
      <c r="A29" s="287"/>
      <c r="B29" s="287"/>
      <c r="C29" s="296"/>
      <c r="D29" s="8"/>
      <c r="E29" s="287"/>
      <c r="F29" s="287"/>
      <c r="G29" s="303" t="s">
        <v>44</v>
      </c>
      <c r="H29" s="331"/>
      <c r="I29" s="301">
        <f>I17</f>
        <v>0</v>
      </c>
      <c r="J29" s="301">
        <f t="shared" si="9"/>
        <v>0</v>
      </c>
      <c r="K29" s="301">
        <f t="shared" si="9"/>
        <v>0</v>
      </c>
      <c r="L29" s="301">
        <f t="shared" si="9"/>
        <v>0</v>
      </c>
      <c r="M29" s="301">
        <f t="shared" si="9"/>
        <v>0</v>
      </c>
      <c r="N29" s="301">
        <f t="shared" si="9"/>
        <v>0</v>
      </c>
      <c r="O29" s="301">
        <f t="shared" si="9"/>
        <v>0</v>
      </c>
      <c r="P29" s="301">
        <f t="shared" si="9"/>
        <v>0</v>
      </c>
      <c r="Q29" s="308">
        <f>SUM(I29:P29)</f>
        <v>0</v>
      </c>
    </row>
    <row r="30" spans="1:17" ht="15.75" customHeight="1" thickBot="1" x14ac:dyDescent="0.6">
      <c r="A30" s="287"/>
      <c r="B30" s="287"/>
      <c r="C30" s="336" t="s">
        <v>134</v>
      </c>
      <c r="D30" s="8"/>
      <c r="E30" s="287"/>
      <c r="F30" s="287"/>
      <c r="G30" s="306" t="s">
        <v>18</v>
      </c>
      <c r="H30" s="304"/>
      <c r="I30" s="294">
        <f t="shared" ref="I30:Q30" si="10">SUM(I28:I29)</f>
        <v>197572.66645520003</v>
      </c>
      <c r="J30" s="294">
        <f t="shared" si="10"/>
        <v>18244101.556369688</v>
      </c>
      <c r="K30" s="294">
        <f t="shared" si="10"/>
        <v>27166610.801504049</v>
      </c>
      <c r="L30" s="294">
        <f t="shared" si="10"/>
        <v>27367611.996481646</v>
      </c>
      <c r="M30" s="294">
        <f t="shared" si="10"/>
        <v>19570355.478762086</v>
      </c>
      <c r="N30" s="294">
        <f t="shared" si="10"/>
        <v>6090752.3216553992</v>
      </c>
      <c r="O30" s="294">
        <f t="shared" si="10"/>
        <v>263593.72909980762</v>
      </c>
      <c r="P30" s="294">
        <f t="shared" si="10"/>
        <v>599401.52300080785</v>
      </c>
      <c r="Q30" s="309">
        <f t="shared" si="10"/>
        <v>99500000.073328689</v>
      </c>
    </row>
    <row r="31" spans="1:17" ht="15.75" customHeight="1" thickBot="1" x14ac:dyDescent="0.6">
      <c r="A31" s="287"/>
      <c r="B31" s="287"/>
      <c r="C31" s="337">
        <f>+Q21</f>
        <v>34500000.021928698</v>
      </c>
      <c r="D31" s="8"/>
      <c r="E31" s="287"/>
      <c r="F31" s="287"/>
      <c r="G31" s="285"/>
      <c r="H31" s="286"/>
      <c r="I31" s="286"/>
      <c r="J31" s="290"/>
      <c r="K31" s="290"/>
      <c r="L31" s="290"/>
      <c r="M31" s="290"/>
      <c r="N31" s="290"/>
      <c r="O31" s="290"/>
      <c r="P31" s="290"/>
      <c r="Q31" s="290"/>
    </row>
    <row r="32" spans="1:17" ht="15.75" customHeight="1" thickBot="1" x14ac:dyDescent="0.6">
      <c r="A32" s="287"/>
      <c r="B32" s="287"/>
      <c r="C32" s="336" t="s">
        <v>79</v>
      </c>
      <c r="D32" s="8"/>
      <c r="E32" s="287"/>
      <c r="F32" s="287"/>
      <c r="G32" s="293"/>
      <c r="H32" s="334"/>
      <c r="I32" s="339" t="s">
        <v>477</v>
      </c>
      <c r="J32" s="339" t="s">
        <v>478</v>
      </c>
      <c r="K32" s="339" t="s">
        <v>479</v>
      </c>
      <c r="L32" s="339" t="s">
        <v>480</v>
      </c>
      <c r="M32" s="339" t="s">
        <v>481</v>
      </c>
      <c r="N32" s="339" t="s">
        <v>482</v>
      </c>
      <c r="O32" s="339" t="s">
        <v>483</v>
      </c>
      <c r="P32" s="339" t="s">
        <v>484</v>
      </c>
      <c r="Q32" s="340" t="s">
        <v>89</v>
      </c>
    </row>
    <row r="33" spans="1:17" ht="15.75" customHeight="1" thickBot="1" x14ac:dyDescent="0.6">
      <c r="A33" s="287"/>
      <c r="B33" s="287"/>
      <c r="C33" s="338">
        <f>+Q22</f>
        <v>65000000.051399991</v>
      </c>
      <c r="D33" s="8"/>
      <c r="E33" s="287"/>
      <c r="F33" s="287"/>
      <c r="G33" s="289" t="s">
        <v>485</v>
      </c>
      <c r="H33" s="302"/>
      <c r="I33" s="341">
        <f t="shared" ref="I33:P33" si="11">+I7</f>
        <v>0</v>
      </c>
      <c r="J33" s="341">
        <f t="shared" si="11"/>
        <v>9998157.5805412009</v>
      </c>
      <c r="K33" s="341">
        <f t="shared" si="11"/>
        <v>13438492.495145198</v>
      </c>
      <c r="L33" s="341">
        <f t="shared" si="11"/>
        <v>13457368.411145199</v>
      </c>
      <c r="M33" s="341">
        <f t="shared" si="11"/>
        <v>11347991.998541201</v>
      </c>
      <c r="N33" s="341">
        <f t="shared" si="11"/>
        <v>5687101.4462632006</v>
      </c>
      <c r="O33" s="341">
        <f t="shared" si="11"/>
        <v>0</v>
      </c>
      <c r="P33" s="341">
        <f t="shared" si="11"/>
        <v>0</v>
      </c>
      <c r="Q33" s="342">
        <f>SUM(I33:P33)</f>
        <v>53929111.931635998</v>
      </c>
    </row>
    <row r="34" spans="1:17" ht="15.75" customHeight="1" x14ac:dyDescent="0.55000000000000004">
      <c r="A34" s="287"/>
      <c r="B34" s="287"/>
      <c r="C34" s="296"/>
      <c r="D34" s="8"/>
      <c r="E34" s="287"/>
      <c r="F34" s="287"/>
      <c r="G34" s="291" t="s">
        <v>486</v>
      </c>
      <c r="H34" s="331"/>
      <c r="I34" s="343">
        <f t="shared" ref="I34:P34" si="12">+I10</f>
        <v>0</v>
      </c>
      <c r="J34" s="343">
        <f t="shared" si="12"/>
        <v>7762848.8384579988</v>
      </c>
      <c r="K34" s="343">
        <f t="shared" si="12"/>
        <v>13457368.956402</v>
      </c>
      <c r="L34" s="343">
        <f t="shared" si="12"/>
        <v>13457368.956402</v>
      </c>
      <c r="M34" s="343">
        <f t="shared" si="12"/>
        <v>7762848.8384579988</v>
      </c>
      <c r="N34" s="343">
        <f t="shared" si="12"/>
        <v>0</v>
      </c>
      <c r="O34" s="343">
        <f t="shared" si="12"/>
        <v>0</v>
      </c>
      <c r="P34" s="343">
        <f t="shared" si="12"/>
        <v>0</v>
      </c>
      <c r="Q34" s="344">
        <f>SUM(I34:P34)</f>
        <v>42440435.589719996</v>
      </c>
    </row>
    <row r="35" spans="1:17" ht="15.75" customHeight="1" x14ac:dyDescent="0.55000000000000004">
      <c r="A35" s="287"/>
      <c r="B35" s="287"/>
      <c r="C35" s="296"/>
      <c r="D35" s="8"/>
      <c r="E35" s="287"/>
      <c r="F35" s="287"/>
      <c r="G35" s="291" t="s">
        <v>487</v>
      </c>
      <c r="H35" s="331"/>
      <c r="I35" s="343">
        <f t="shared" ref="I35:P35" si="13">+I13</f>
        <v>197572.66645520003</v>
      </c>
      <c r="J35" s="343">
        <f t="shared" si="13"/>
        <v>452893.61505848635</v>
      </c>
      <c r="K35" s="343">
        <f t="shared" si="13"/>
        <v>239339.76675236895</v>
      </c>
      <c r="L35" s="343">
        <f t="shared" si="13"/>
        <v>420208.66240179003</v>
      </c>
      <c r="M35" s="343">
        <f t="shared" si="13"/>
        <v>425542.03656892414</v>
      </c>
      <c r="N35" s="343">
        <f t="shared" si="13"/>
        <v>368319.36599047482</v>
      </c>
      <c r="O35" s="343">
        <f t="shared" si="13"/>
        <v>226848.95932201447</v>
      </c>
      <c r="P35" s="343">
        <f t="shared" si="13"/>
        <v>561186.962431903</v>
      </c>
      <c r="Q35" s="344">
        <f>SUM(I35:P35)</f>
        <v>2891912.0349811618</v>
      </c>
    </row>
    <row r="36" spans="1:17" ht="15.75" customHeight="1" thickBot="1" x14ac:dyDescent="0.45">
      <c r="A36" s="287"/>
      <c r="B36" s="287"/>
      <c r="C36" s="297"/>
      <c r="D36" s="297"/>
      <c r="E36" s="287"/>
      <c r="F36" s="287"/>
      <c r="G36" s="292" t="s">
        <v>416</v>
      </c>
      <c r="H36" s="333"/>
      <c r="I36" s="345">
        <f t="shared" ref="I36:P36" si="14">+I15</f>
        <v>0</v>
      </c>
      <c r="J36" s="345">
        <f t="shared" si="14"/>
        <v>30201.522311999997</v>
      </c>
      <c r="K36" s="345">
        <f t="shared" si="14"/>
        <v>31409.583204480004</v>
      </c>
      <c r="L36" s="345">
        <f t="shared" si="14"/>
        <v>32665.966532659204</v>
      </c>
      <c r="M36" s="345">
        <f t="shared" si="14"/>
        <v>33972.605193965574</v>
      </c>
      <c r="N36" s="345">
        <f t="shared" si="14"/>
        <v>35331.509401724201</v>
      </c>
      <c r="O36" s="345">
        <f t="shared" si="14"/>
        <v>36744.769777793168</v>
      </c>
      <c r="P36" s="345">
        <f t="shared" si="14"/>
        <v>38214.560568904897</v>
      </c>
      <c r="Q36" s="346">
        <f>SUM(I36:P36)</f>
        <v>238540.51699152705</v>
      </c>
    </row>
    <row r="37" spans="1:17" ht="15.75" customHeight="1" thickBot="1" x14ac:dyDescent="0.45">
      <c r="A37" s="287"/>
      <c r="B37" s="287"/>
      <c r="C37" s="297"/>
      <c r="D37" s="297"/>
      <c r="E37" s="287"/>
      <c r="F37" s="287"/>
      <c r="G37" s="332" t="s">
        <v>18</v>
      </c>
      <c r="H37" s="333"/>
      <c r="I37" s="345">
        <f>SUM(I33:I36)</f>
        <v>197572.66645520003</v>
      </c>
      <c r="J37" s="345">
        <f t="shared" ref="J37:P37" si="15">SUM(J33:J36)</f>
        <v>18244101.556369685</v>
      </c>
      <c r="K37" s="345">
        <f t="shared" si="15"/>
        <v>27166610.801504049</v>
      </c>
      <c r="L37" s="345">
        <f t="shared" si="15"/>
        <v>27367611.99648165</v>
      </c>
      <c r="M37" s="345">
        <f t="shared" si="15"/>
        <v>19570355.47876209</v>
      </c>
      <c r="N37" s="345">
        <f t="shared" si="15"/>
        <v>6090752.3216553992</v>
      </c>
      <c r="O37" s="345">
        <f t="shared" si="15"/>
        <v>263593.72909980762</v>
      </c>
      <c r="P37" s="345">
        <f t="shared" si="15"/>
        <v>599401.52300080785</v>
      </c>
      <c r="Q37" s="347">
        <f>SUM(Q33:Q36)</f>
        <v>99500000.073328674</v>
      </c>
    </row>
    <row r="38" spans="1:17" ht="15.75" customHeight="1" x14ac:dyDescent="0.4">
      <c r="A38" s="287"/>
      <c r="B38" s="287"/>
      <c r="C38" s="297"/>
      <c r="D38" s="297"/>
      <c r="E38" s="287"/>
      <c r="F38" s="287"/>
      <c r="G38" s="285"/>
      <c r="H38" s="286"/>
    </row>
  </sheetData>
  <mergeCells count="17">
    <mergeCell ref="C7:G7"/>
    <mergeCell ref="D3:D4"/>
    <mergeCell ref="C14:D14"/>
    <mergeCell ref="H3:H4"/>
    <mergeCell ref="B16:C17"/>
    <mergeCell ref="D16:D17"/>
    <mergeCell ref="B14:B15"/>
    <mergeCell ref="C15:G15"/>
    <mergeCell ref="E16:E17"/>
    <mergeCell ref="B8:B10"/>
    <mergeCell ref="C8:C9"/>
    <mergeCell ref="C10:G10"/>
    <mergeCell ref="B11:B13"/>
    <mergeCell ref="C11:C12"/>
    <mergeCell ref="C13:G13"/>
    <mergeCell ref="B3:B7"/>
    <mergeCell ref="C3:C6"/>
  </mergeCells>
  <pageMargins left="0.7" right="0.7" top="0.75" bottom="0.75" header="0" footer="0"/>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79998168889431442"/>
  </sheetPr>
  <dimension ref="B1:R856"/>
  <sheetViews>
    <sheetView tabSelected="1" zoomScale="55" zoomScaleNormal="55" workbookViewId="0">
      <selection activeCell="D23" sqref="D23:D25"/>
    </sheetView>
  </sheetViews>
  <sheetFormatPr defaultColWidth="14.41796875" defaultRowHeight="15" customHeight="1" x14ac:dyDescent="0.55000000000000004"/>
  <cols>
    <col min="1" max="1" width="0.41796875" style="426" customWidth="1"/>
    <col min="2" max="2" width="4.83984375" style="440" bestFit="1" customWidth="1"/>
    <col min="3" max="3" width="9.578125" style="426" customWidth="1"/>
    <col min="4" max="4" width="28.26171875" style="426" customWidth="1"/>
    <col min="5" max="5" width="33.41796875" style="426" customWidth="1"/>
    <col min="6" max="6" width="69.578125" style="432" customWidth="1"/>
    <col min="7" max="7" width="37.15625" style="432" customWidth="1"/>
    <col min="8" max="9" width="27.15625" style="432" customWidth="1"/>
    <col min="10" max="10" width="13.578125" style="426" customWidth="1"/>
    <col min="11" max="11" width="16.15625" style="425" customWidth="1"/>
    <col min="12" max="12" width="23.26171875" style="425" bestFit="1" customWidth="1"/>
    <col min="13" max="13" width="28" style="425" bestFit="1" customWidth="1"/>
    <col min="14" max="14" width="16.15625" style="425" bestFit="1" customWidth="1"/>
    <col min="15" max="16" width="19.578125" style="425" customWidth="1"/>
    <col min="17" max="17" width="36.578125" style="426" customWidth="1"/>
    <col min="18" max="18" width="32" style="426" customWidth="1"/>
    <col min="19" max="16384" width="14.41796875" style="426"/>
  </cols>
  <sheetData>
    <row r="1" spans="2:18" ht="14.4" x14ac:dyDescent="0.55000000000000004">
      <c r="B1" s="433"/>
      <c r="C1" s="422"/>
      <c r="D1" s="422"/>
      <c r="E1" s="422"/>
      <c r="F1" s="423"/>
      <c r="G1" s="423"/>
      <c r="H1" s="423"/>
      <c r="I1" s="423"/>
      <c r="J1" s="422"/>
      <c r="K1" s="486" t="s">
        <v>564</v>
      </c>
      <c r="L1" s="487"/>
      <c r="M1" s="421" t="s">
        <v>563</v>
      </c>
      <c r="N1" s="424"/>
      <c r="O1" s="424"/>
    </row>
    <row r="2" spans="2:18" ht="49.5" customHeight="1" x14ac:dyDescent="0.55000000000000004">
      <c r="B2" s="412"/>
      <c r="C2" s="412"/>
      <c r="D2" s="412" t="s">
        <v>3</v>
      </c>
      <c r="E2" s="412" t="s">
        <v>614</v>
      </c>
      <c r="F2" s="412" t="s">
        <v>0</v>
      </c>
      <c r="G2" s="412" t="s">
        <v>568</v>
      </c>
      <c r="H2" s="412" t="s">
        <v>553</v>
      </c>
      <c r="I2" s="412" t="s">
        <v>64</v>
      </c>
      <c r="J2" s="412" t="s">
        <v>493</v>
      </c>
      <c r="K2" s="413" t="s">
        <v>72</v>
      </c>
      <c r="L2" s="413" t="s">
        <v>89</v>
      </c>
      <c r="M2" s="413" t="s">
        <v>89</v>
      </c>
      <c r="N2" s="414" t="s">
        <v>14</v>
      </c>
      <c r="O2" s="414" t="s">
        <v>590</v>
      </c>
      <c r="P2" s="415"/>
    </row>
    <row r="3" spans="2:18" ht="42.75" customHeight="1" thickBot="1" x14ac:dyDescent="0.6">
      <c r="B3" s="481" t="s">
        <v>515</v>
      </c>
      <c r="C3" s="409" t="str">
        <f>+'Detailed Budget'!G2</f>
        <v>1A</v>
      </c>
      <c r="D3" s="480" t="s">
        <v>658</v>
      </c>
      <c r="E3" s="480"/>
      <c r="F3" s="410" t="s">
        <v>456</v>
      </c>
      <c r="G3" s="410" t="s">
        <v>567</v>
      </c>
      <c r="H3" s="410" t="s">
        <v>565</v>
      </c>
      <c r="I3" s="410" t="s">
        <v>27</v>
      </c>
      <c r="J3" s="409">
        <v>3</v>
      </c>
      <c r="K3" s="416">
        <v>20000</v>
      </c>
      <c r="L3" s="409">
        <v>60000</v>
      </c>
      <c r="M3" s="409">
        <v>62424</v>
      </c>
      <c r="N3" s="409">
        <v>0</v>
      </c>
      <c r="O3" s="417">
        <v>3.8831218762014612E-2</v>
      </c>
      <c r="P3" s="418"/>
    </row>
    <row r="4" spans="2:18" ht="30.75" customHeight="1" thickBot="1" x14ac:dyDescent="0.6">
      <c r="B4" s="481"/>
      <c r="C4" s="480" t="str">
        <f>+'Detailed Budget'!G6</f>
        <v xml:space="preserve">1B </v>
      </c>
      <c r="D4" s="480" t="s">
        <v>645</v>
      </c>
      <c r="E4" s="480" t="s">
        <v>616</v>
      </c>
      <c r="F4" s="479" t="s">
        <v>521</v>
      </c>
      <c r="G4" s="410" t="s">
        <v>523</v>
      </c>
      <c r="H4" s="410" t="s">
        <v>561</v>
      </c>
      <c r="I4" s="410" t="s">
        <v>99</v>
      </c>
      <c r="J4" s="409">
        <v>31000</v>
      </c>
      <c r="K4" s="416">
        <v>921.56756999999993</v>
      </c>
      <c r="L4" s="409">
        <v>28568594.669999998</v>
      </c>
      <c r="M4" s="409">
        <v>28578647.969999999</v>
      </c>
      <c r="N4" s="409">
        <v>28341127.651316002</v>
      </c>
      <c r="O4" s="417">
        <v>3.517766134547038E-4</v>
      </c>
      <c r="P4" s="418"/>
      <c r="Q4" s="293" t="s">
        <v>553</v>
      </c>
      <c r="R4" s="419" t="s">
        <v>554</v>
      </c>
    </row>
    <row r="5" spans="2:18" ht="30" customHeight="1" x14ac:dyDescent="0.55000000000000004">
      <c r="B5" s="481"/>
      <c r="C5" s="480"/>
      <c r="D5" s="480"/>
      <c r="E5" s="480"/>
      <c r="F5" s="479"/>
      <c r="G5" s="410" t="s">
        <v>571</v>
      </c>
      <c r="H5" s="410" t="s">
        <v>566</v>
      </c>
      <c r="I5" s="410" t="s">
        <v>107</v>
      </c>
      <c r="J5" s="409">
        <v>93000</v>
      </c>
      <c r="K5" s="416">
        <v>185</v>
      </c>
      <c r="L5" s="409">
        <v>17205000</v>
      </c>
      <c r="M5" s="409">
        <v>17561919.380400002</v>
      </c>
      <c r="N5" s="409">
        <v>0</v>
      </c>
      <c r="O5" s="417">
        <v>2.0323483593618033E-2</v>
      </c>
      <c r="P5" s="418"/>
      <c r="Q5" s="434" t="s">
        <v>556</v>
      </c>
      <c r="R5" s="483" t="str">
        <f>'Detailed budget total'!G24</f>
        <v>Goods, Services, Works, and Grants</v>
      </c>
    </row>
    <row r="6" spans="2:18" ht="46.5" customHeight="1" x14ac:dyDescent="0.55000000000000004">
      <c r="B6" s="481"/>
      <c r="C6" s="480"/>
      <c r="D6" s="480"/>
      <c r="E6" s="409" t="s">
        <v>617</v>
      </c>
      <c r="F6" s="410" t="s">
        <v>494</v>
      </c>
      <c r="G6" s="410" t="s">
        <v>609</v>
      </c>
      <c r="H6" s="410" t="s">
        <v>561</v>
      </c>
      <c r="I6" s="410" t="s">
        <v>99</v>
      </c>
      <c r="J6" s="409">
        <v>36000</v>
      </c>
      <c r="K6" s="416">
        <v>459.48594600000001</v>
      </c>
      <c r="L6" s="409">
        <v>16541494.056</v>
      </c>
      <c r="M6" s="409">
        <v>16541513.496000001</v>
      </c>
      <c r="N6" s="409">
        <v>15677678.902320001</v>
      </c>
      <c r="O6" s="417">
        <v>1.175224988090842E-6</v>
      </c>
      <c r="P6" s="418"/>
      <c r="Q6" s="435" t="s">
        <v>557</v>
      </c>
      <c r="R6" s="484"/>
    </row>
    <row r="7" spans="2:18" ht="54" customHeight="1" x14ac:dyDescent="0.55000000000000004">
      <c r="B7" s="481"/>
      <c r="C7" s="480" t="s">
        <v>441</v>
      </c>
      <c r="D7" s="480" t="s">
        <v>659</v>
      </c>
      <c r="E7" s="482" t="s">
        <v>618</v>
      </c>
      <c r="F7" s="479" t="s">
        <v>495</v>
      </c>
      <c r="G7" s="410" t="s">
        <v>524</v>
      </c>
      <c r="H7" s="410" t="s">
        <v>561</v>
      </c>
      <c r="I7" s="410" t="s">
        <v>99</v>
      </c>
      <c r="J7" s="409">
        <v>60</v>
      </c>
      <c r="K7" s="416">
        <v>85953.353000000003</v>
      </c>
      <c r="L7" s="409">
        <v>5157201.18</v>
      </c>
      <c r="M7" s="409">
        <v>5155189.38</v>
      </c>
      <c r="N7" s="409">
        <v>5155189.3800000008</v>
      </c>
      <c r="O7" s="417">
        <v>-3.902475450862707E-4</v>
      </c>
      <c r="P7" s="418"/>
      <c r="Q7" s="436" t="s">
        <v>558</v>
      </c>
      <c r="R7" s="484"/>
    </row>
    <row r="8" spans="2:18" ht="28.8" x14ac:dyDescent="0.55000000000000004">
      <c r="B8" s="481"/>
      <c r="C8" s="480"/>
      <c r="D8" s="480"/>
      <c r="E8" s="482"/>
      <c r="F8" s="479"/>
      <c r="G8" s="410" t="s">
        <v>525</v>
      </c>
      <c r="H8" s="410" t="s">
        <v>566</v>
      </c>
      <c r="I8" s="410" t="s">
        <v>107</v>
      </c>
      <c r="J8" s="409">
        <v>3600</v>
      </c>
      <c r="K8" s="416">
        <v>185</v>
      </c>
      <c r="L8" s="409">
        <v>666000</v>
      </c>
      <c r="M8" s="409">
        <v>679816.2340800002</v>
      </c>
      <c r="N8" s="409">
        <v>0</v>
      </c>
      <c r="O8" s="417">
        <v>2.0323483593618206E-2</v>
      </c>
      <c r="P8" s="418"/>
      <c r="Q8" s="436" t="s">
        <v>560</v>
      </c>
      <c r="R8" s="484"/>
    </row>
    <row r="9" spans="2:18" ht="33.75" customHeight="1" thickBot="1" x14ac:dyDescent="0.6">
      <c r="B9" s="481"/>
      <c r="C9" s="480"/>
      <c r="D9" s="480"/>
      <c r="E9" s="482" t="s">
        <v>619</v>
      </c>
      <c r="F9" s="479" t="s">
        <v>522</v>
      </c>
      <c r="G9" s="410" t="s">
        <v>552</v>
      </c>
      <c r="H9" s="410" t="s">
        <v>561</v>
      </c>
      <c r="I9" s="410" t="s">
        <v>99</v>
      </c>
      <c r="J9" s="409">
        <v>1000</v>
      </c>
      <c r="K9" s="416">
        <v>3674.6756800000003</v>
      </c>
      <c r="L9" s="409">
        <v>3674675.68</v>
      </c>
      <c r="M9" s="409">
        <v>3674918.8799999994</v>
      </c>
      <c r="N9" s="409">
        <v>3674918.8799999994</v>
      </c>
      <c r="O9" s="417">
        <v>6.6178331533471834E-5</v>
      </c>
      <c r="P9" s="418"/>
      <c r="Q9" s="437" t="s">
        <v>561</v>
      </c>
      <c r="R9" s="485"/>
    </row>
    <row r="10" spans="2:18" ht="29.1" thickBot="1" x14ac:dyDescent="0.6">
      <c r="B10" s="481"/>
      <c r="C10" s="480"/>
      <c r="D10" s="480"/>
      <c r="E10" s="482"/>
      <c r="F10" s="479"/>
      <c r="G10" s="410" t="s">
        <v>570</v>
      </c>
      <c r="H10" s="410" t="s">
        <v>566</v>
      </c>
      <c r="I10" s="410" t="s">
        <v>572</v>
      </c>
      <c r="J10" s="409">
        <v>3200</v>
      </c>
      <c r="K10" s="416">
        <v>100</v>
      </c>
      <c r="L10" s="409">
        <v>320000</v>
      </c>
      <c r="M10" s="409">
        <v>327282.16128</v>
      </c>
      <c r="N10" s="409">
        <v>0</v>
      </c>
      <c r="O10" s="417">
        <v>2.2250406962357739E-2</v>
      </c>
      <c r="P10" s="418"/>
    </row>
    <row r="11" spans="2:18" ht="30" customHeight="1" x14ac:dyDescent="0.55000000000000004">
      <c r="B11" s="481"/>
      <c r="C11" s="480"/>
      <c r="D11" s="480"/>
      <c r="E11" s="482" t="s">
        <v>620</v>
      </c>
      <c r="F11" s="479" t="s">
        <v>496</v>
      </c>
      <c r="G11" s="410" t="s">
        <v>472</v>
      </c>
      <c r="H11" s="410" t="s">
        <v>561</v>
      </c>
      <c r="I11" s="410" t="s">
        <v>573</v>
      </c>
      <c r="J11" s="409">
        <v>24</v>
      </c>
      <c r="K11" s="416">
        <v>20270</v>
      </c>
      <c r="L11" s="409">
        <v>486480</v>
      </c>
      <c r="M11" s="409">
        <v>486486.48</v>
      </c>
      <c r="N11" s="409">
        <v>0</v>
      </c>
      <c r="O11" s="417">
        <v>1.3320000177561715E-5</v>
      </c>
      <c r="P11" s="418"/>
      <c r="Q11" s="434" t="s">
        <v>555</v>
      </c>
      <c r="R11" s="483" t="str">
        <f>'Detailed budget total'!G38</f>
        <v>Management and Administrative Provision</v>
      </c>
    </row>
    <row r="12" spans="2:18" ht="28.8" x14ac:dyDescent="0.55000000000000004">
      <c r="B12" s="481"/>
      <c r="C12" s="480"/>
      <c r="D12" s="480"/>
      <c r="E12" s="482"/>
      <c r="F12" s="479"/>
      <c r="G12" s="410" t="s">
        <v>473</v>
      </c>
      <c r="H12" s="410" t="s">
        <v>566</v>
      </c>
      <c r="I12" s="410" t="s">
        <v>107</v>
      </c>
      <c r="J12" s="409">
        <v>2400</v>
      </c>
      <c r="K12" s="416">
        <v>100</v>
      </c>
      <c r="L12" s="409">
        <v>240000</v>
      </c>
      <c r="M12" s="409">
        <v>276358.78712924937</v>
      </c>
      <c r="N12" s="409">
        <v>0</v>
      </c>
      <c r="O12" s="417">
        <v>0.13156370928869665</v>
      </c>
      <c r="P12" s="418"/>
      <c r="Q12" s="435" t="s">
        <v>559</v>
      </c>
      <c r="R12" s="484"/>
    </row>
    <row r="13" spans="2:18" ht="30.75" customHeight="1" thickBot="1" x14ac:dyDescent="0.6">
      <c r="B13" s="481"/>
      <c r="C13" s="480" t="s">
        <v>442</v>
      </c>
      <c r="D13" s="480" t="s">
        <v>615</v>
      </c>
      <c r="E13" s="480" t="s">
        <v>621</v>
      </c>
      <c r="F13" s="479" t="s">
        <v>497</v>
      </c>
      <c r="G13" s="410" t="s">
        <v>506</v>
      </c>
      <c r="H13" s="479" t="str">
        <f>+Q8</f>
        <v>Training, workshops, and conference</v>
      </c>
      <c r="I13" s="410" t="s">
        <v>178</v>
      </c>
      <c r="J13" s="409">
        <v>551</v>
      </c>
      <c r="K13" s="416">
        <v>837</v>
      </c>
      <c r="L13" s="409">
        <v>461187</v>
      </c>
      <c r="M13" s="409">
        <v>525583.72412421042</v>
      </c>
      <c r="N13" s="409">
        <v>0</v>
      </c>
      <c r="O13" s="417">
        <v>0.12252419770326001</v>
      </c>
      <c r="P13" s="418"/>
      <c r="Q13" s="437" t="s">
        <v>562</v>
      </c>
      <c r="R13" s="485"/>
    </row>
    <row r="14" spans="2:18" ht="25.5" customHeight="1" x14ac:dyDescent="0.55000000000000004">
      <c r="B14" s="481"/>
      <c r="C14" s="480"/>
      <c r="D14" s="480"/>
      <c r="E14" s="480"/>
      <c r="F14" s="479"/>
      <c r="G14" s="410" t="s">
        <v>183</v>
      </c>
      <c r="H14" s="479"/>
      <c r="I14" s="410" t="s">
        <v>184</v>
      </c>
      <c r="J14" s="409">
        <v>10000</v>
      </c>
      <c r="K14" s="416">
        <v>31</v>
      </c>
      <c r="L14" s="409">
        <v>310000</v>
      </c>
      <c r="M14" s="409">
        <v>357757.38283782825</v>
      </c>
      <c r="N14" s="409">
        <v>0</v>
      </c>
      <c r="O14" s="417">
        <v>0.13349097776544477</v>
      </c>
      <c r="P14" s="418"/>
    </row>
    <row r="15" spans="2:18" ht="33" customHeight="1" x14ac:dyDescent="0.55000000000000004">
      <c r="B15" s="481"/>
      <c r="C15" s="480"/>
      <c r="D15" s="480"/>
      <c r="E15" s="480"/>
      <c r="F15" s="479"/>
      <c r="G15" s="410" t="s">
        <v>188</v>
      </c>
      <c r="H15" s="479"/>
      <c r="I15" s="410" t="s">
        <v>189</v>
      </c>
      <c r="J15" s="409">
        <v>4000</v>
      </c>
      <c r="K15" s="416">
        <v>85</v>
      </c>
      <c r="L15" s="409">
        <v>340000</v>
      </c>
      <c r="M15" s="409">
        <v>390828.77950782661</v>
      </c>
      <c r="N15" s="409">
        <v>0</v>
      </c>
      <c r="O15" s="417">
        <v>0.13005382963822582</v>
      </c>
      <c r="P15" s="418"/>
    </row>
    <row r="16" spans="2:18" ht="30" customHeight="1" x14ac:dyDescent="0.55000000000000004">
      <c r="B16" s="481"/>
      <c r="C16" s="480"/>
      <c r="D16" s="480"/>
      <c r="E16" s="480"/>
      <c r="F16" s="479"/>
      <c r="G16" s="410" t="s">
        <v>192</v>
      </c>
      <c r="H16" s="479"/>
      <c r="I16" s="410" t="s">
        <v>189</v>
      </c>
      <c r="J16" s="409">
        <v>10000</v>
      </c>
      <c r="K16" s="416">
        <v>68</v>
      </c>
      <c r="L16" s="409">
        <v>680000</v>
      </c>
      <c r="M16" s="409">
        <v>779387.50202280434</v>
      </c>
      <c r="N16" s="409">
        <v>0</v>
      </c>
      <c r="O16" s="417">
        <v>0.12752000996276733</v>
      </c>
      <c r="P16" s="418"/>
    </row>
    <row r="17" spans="2:16" ht="25" customHeight="1" x14ac:dyDescent="0.55000000000000004">
      <c r="B17" s="481"/>
      <c r="C17" s="480"/>
      <c r="D17" s="480"/>
      <c r="E17" s="480" t="s">
        <v>622</v>
      </c>
      <c r="F17" s="479" t="s">
        <v>526</v>
      </c>
      <c r="G17" s="410" t="s">
        <v>507</v>
      </c>
      <c r="H17" s="410" t="str">
        <f>+Q9</f>
        <v>Equipment</v>
      </c>
      <c r="I17" s="410" t="s">
        <v>99</v>
      </c>
      <c r="J17" s="409">
        <v>70</v>
      </c>
      <c r="K17" s="416">
        <v>12600</v>
      </c>
      <c r="L17" s="409">
        <v>882000</v>
      </c>
      <c r="M17" s="409">
        <v>882000</v>
      </c>
      <c r="N17" s="409">
        <v>882000</v>
      </c>
      <c r="O17" s="417">
        <v>0</v>
      </c>
      <c r="P17" s="418"/>
    </row>
    <row r="18" spans="2:16" ht="42" customHeight="1" x14ac:dyDescent="0.55000000000000004">
      <c r="B18" s="481"/>
      <c r="C18" s="480"/>
      <c r="D18" s="480"/>
      <c r="E18" s="480"/>
      <c r="F18" s="479"/>
      <c r="G18" s="410" t="s">
        <v>295</v>
      </c>
      <c r="H18" s="410" t="str">
        <f>+Q7</f>
        <v>Professional/ Contractual Services</v>
      </c>
      <c r="I18" s="410" t="s">
        <v>107</v>
      </c>
      <c r="J18" s="409">
        <v>210</v>
      </c>
      <c r="K18" s="416">
        <v>930</v>
      </c>
      <c r="L18" s="409">
        <v>195300</v>
      </c>
      <c r="M18" s="409">
        <v>198197.11799999999</v>
      </c>
      <c r="N18" s="409">
        <v>198197.11799999999</v>
      </c>
      <c r="O18" s="417">
        <v>1.4617356847741791E-2</v>
      </c>
      <c r="P18" s="418"/>
    </row>
    <row r="19" spans="2:16" ht="15" customHeight="1" x14ac:dyDescent="0.55000000000000004">
      <c r="B19" s="481" t="s">
        <v>516</v>
      </c>
      <c r="C19" s="480" t="s">
        <v>445</v>
      </c>
      <c r="D19" s="480" t="s">
        <v>647</v>
      </c>
      <c r="E19" s="480"/>
      <c r="F19" s="479" t="s">
        <v>498</v>
      </c>
      <c r="G19" s="410" t="s">
        <v>539</v>
      </c>
      <c r="H19" s="410" t="s">
        <v>561</v>
      </c>
      <c r="I19" s="410" t="s">
        <v>99</v>
      </c>
      <c r="J19" s="409">
        <v>20000</v>
      </c>
      <c r="K19" s="416">
        <v>3223.7296999999999</v>
      </c>
      <c r="L19" s="409">
        <v>64474594</v>
      </c>
      <c r="M19" s="409">
        <v>64488654</v>
      </c>
      <c r="N19" s="409">
        <v>28472600.589719996</v>
      </c>
      <c r="O19" s="417">
        <v>2.1802284786405992E-4</v>
      </c>
      <c r="P19" s="418"/>
    </row>
    <row r="20" spans="2:16" ht="28.8" x14ac:dyDescent="0.55000000000000004">
      <c r="B20" s="481"/>
      <c r="C20" s="480"/>
      <c r="D20" s="480"/>
      <c r="E20" s="480"/>
      <c r="F20" s="479"/>
      <c r="G20" s="410" t="s">
        <v>569</v>
      </c>
      <c r="H20" s="410" t="str">
        <f>+H18</f>
        <v>Professional/ Contractual Services</v>
      </c>
      <c r="I20" s="410" t="s">
        <v>107</v>
      </c>
      <c r="J20" s="409">
        <v>40000</v>
      </c>
      <c r="K20" s="416">
        <v>185</v>
      </c>
      <c r="L20" s="409">
        <v>7400000</v>
      </c>
      <c r="M20" s="409">
        <v>8673942.1101456191</v>
      </c>
      <c r="N20" s="409">
        <v>0</v>
      </c>
      <c r="O20" s="417">
        <v>0.14687002679618208</v>
      </c>
      <c r="P20" s="418"/>
    </row>
    <row r="21" spans="2:16" ht="28.8" x14ac:dyDescent="0.55000000000000004">
      <c r="B21" s="481"/>
      <c r="C21" s="480" t="s">
        <v>446</v>
      </c>
      <c r="D21" s="480" t="s">
        <v>660</v>
      </c>
      <c r="E21" s="480" t="s">
        <v>631</v>
      </c>
      <c r="F21" s="479" t="s">
        <v>500</v>
      </c>
      <c r="G21" s="410" t="s">
        <v>508</v>
      </c>
      <c r="H21" s="410" t="str">
        <f>+H19</f>
        <v>Equipment</v>
      </c>
      <c r="I21" s="410" t="s">
        <v>99</v>
      </c>
      <c r="J21" s="409">
        <v>1000</v>
      </c>
      <c r="K21" s="416">
        <v>1602.9189000000001</v>
      </c>
      <c r="L21" s="409">
        <v>1602918.9000000001</v>
      </c>
      <c r="M21" s="409">
        <v>1602729.9</v>
      </c>
      <c r="N21" s="409">
        <v>0</v>
      </c>
      <c r="O21" s="417">
        <v>-1.1792379988682612E-4</v>
      </c>
      <c r="P21" s="418"/>
    </row>
    <row r="22" spans="2:16" ht="28.8" x14ac:dyDescent="0.55000000000000004">
      <c r="B22" s="481"/>
      <c r="C22" s="480"/>
      <c r="D22" s="480"/>
      <c r="E22" s="480"/>
      <c r="F22" s="479"/>
      <c r="G22" s="410" t="s">
        <v>474</v>
      </c>
      <c r="H22" s="410" t="str">
        <f>+H20</f>
        <v>Professional/ Contractual Services</v>
      </c>
      <c r="I22" s="410" t="s">
        <v>107</v>
      </c>
      <c r="J22" s="409">
        <v>2000</v>
      </c>
      <c r="K22" s="416">
        <v>185</v>
      </c>
      <c r="L22" s="409">
        <v>370000</v>
      </c>
      <c r="M22" s="409">
        <v>433697.10550728097</v>
      </c>
      <c r="N22" s="409">
        <v>0</v>
      </c>
      <c r="O22" s="417">
        <v>0.14687002679618211</v>
      </c>
      <c r="P22" s="418"/>
    </row>
    <row r="23" spans="2:16" ht="39" customHeight="1" x14ac:dyDescent="0.55000000000000004">
      <c r="B23" s="481"/>
      <c r="C23" s="480" t="s">
        <v>447</v>
      </c>
      <c r="D23" s="480" t="s">
        <v>649</v>
      </c>
      <c r="E23" s="480" t="s">
        <v>630</v>
      </c>
      <c r="F23" s="479" t="s">
        <v>499</v>
      </c>
      <c r="G23" s="410" t="s">
        <v>608</v>
      </c>
      <c r="H23" s="410" t="str">
        <f>+H21</f>
        <v>Equipment</v>
      </c>
      <c r="I23" s="410" t="s">
        <v>99</v>
      </c>
      <c r="J23" s="409">
        <v>15000</v>
      </c>
      <c r="K23" s="416">
        <v>1199.973</v>
      </c>
      <c r="L23" s="409">
        <v>17999595</v>
      </c>
      <c r="M23" s="409">
        <v>17958645</v>
      </c>
      <c r="N23" s="409">
        <v>13967835.000000002</v>
      </c>
      <c r="O23" s="417">
        <v>-2.2802388487550146E-3</v>
      </c>
      <c r="P23" s="418"/>
    </row>
    <row r="24" spans="2:16" ht="28.8" x14ac:dyDescent="0.55000000000000004">
      <c r="B24" s="481"/>
      <c r="C24" s="480"/>
      <c r="D24" s="480"/>
      <c r="E24" s="480"/>
      <c r="F24" s="479"/>
      <c r="G24" s="410" t="s">
        <v>475</v>
      </c>
      <c r="H24" s="410" t="str">
        <f>+H22</f>
        <v>Professional/ Contractual Services</v>
      </c>
      <c r="I24" s="410" t="s">
        <v>107</v>
      </c>
      <c r="J24" s="409">
        <v>30000</v>
      </c>
      <c r="K24" s="416">
        <v>185</v>
      </c>
      <c r="L24" s="409">
        <v>5550000</v>
      </c>
      <c r="M24" s="409">
        <v>6507457.3381320816</v>
      </c>
      <c r="N24" s="409">
        <v>0</v>
      </c>
      <c r="O24" s="417">
        <v>0.14713232655735131</v>
      </c>
      <c r="P24" s="418"/>
    </row>
    <row r="25" spans="2:16" ht="28.8" x14ac:dyDescent="0.55000000000000004">
      <c r="B25" s="481"/>
      <c r="C25" s="480"/>
      <c r="D25" s="480"/>
      <c r="E25" s="480"/>
      <c r="F25" s="479"/>
      <c r="G25" s="410" t="s">
        <v>126</v>
      </c>
      <c r="H25" s="410" t="str">
        <f>+H13</f>
        <v>Training, workshops, and conference</v>
      </c>
      <c r="I25" s="410" t="s">
        <v>320</v>
      </c>
      <c r="J25" s="409">
        <v>5</v>
      </c>
      <c r="K25" s="416">
        <v>427623.94437151297</v>
      </c>
      <c r="L25" s="409">
        <v>2138119.721857565</v>
      </c>
      <c r="M25" s="409">
        <v>2138119.721857565</v>
      </c>
      <c r="N25" s="409">
        <v>0</v>
      </c>
      <c r="O25" s="417">
        <v>0</v>
      </c>
      <c r="P25" s="418"/>
    </row>
    <row r="26" spans="2:16" ht="83.25" customHeight="1" x14ac:dyDescent="0.55000000000000004">
      <c r="B26" s="481" t="s">
        <v>517</v>
      </c>
      <c r="C26" s="480" t="s">
        <v>448</v>
      </c>
      <c r="D26" s="480" t="s">
        <v>623</v>
      </c>
      <c r="E26" s="480" t="s">
        <v>626</v>
      </c>
      <c r="F26" s="479" t="s">
        <v>501</v>
      </c>
      <c r="G26" s="410" t="s">
        <v>574</v>
      </c>
      <c r="H26" s="410" t="str">
        <f>+H25</f>
        <v>Training, workshops, and conference</v>
      </c>
      <c r="I26" s="410" t="s">
        <v>196</v>
      </c>
      <c r="J26" s="409">
        <v>4054.05</v>
      </c>
      <c r="K26" s="416">
        <v>54</v>
      </c>
      <c r="L26" s="409">
        <v>218918.7</v>
      </c>
      <c r="M26" s="409">
        <v>246475.05328447674</v>
      </c>
      <c r="N26" s="409">
        <v>0</v>
      </c>
      <c r="O26" s="417">
        <v>0.11180179461274616</v>
      </c>
      <c r="P26" s="418"/>
    </row>
    <row r="27" spans="2:16" ht="41.25" customHeight="1" x14ac:dyDescent="0.55000000000000004">
      <c r="B27" s="481"/>
      <c r="C27" s="480"/>
      <c r="D27" s="480"/>
      <c r="E27" s="480"/>
      <c r="F27" s="479"/>
      <c r="G27" s="410" t="s">
        <v>575</v>
      </c>
      <c r="H27" s="410" t="str">
        <f>+H26</f>
        <v>Training, workshops, and conference</v>
      </c>
      <c r="I27" s="410" t="s">
        <v>196</v>
      </c>
      <c r="J27" s="409">
        <v>6756.76</v>
      </c>
      <c r="K27" s="416">
        <v>9</v>
      </c>
      <c r="L27" s="409">
        <v>60810.840000000004</v>
      </c>
      <c r="M27" s="409">
        <v>71203.907794908155</v>
      </c>
      <c r="N27" s="409">
        <v>0</v>
      </c>
      <c r="O27" s="417">
        <v>0.14596204220762399</v>
      </c>
      <c r="P27" s="418"/>
    </row>
    <row r="28" spans="2:16" ht="28.8" x14ac:dyDescent="0.55000000000000004">
      <c r="B28" s="481"/>
      <c r="C28" s="480"/>
      <c r="D28" s="480"/>
      <c r="E28" s="480"/>
      <c r="F28" s="479"/>
      <c r="G28" s="410" t="s">
        <v>576</v>
      </c>
      <c r="H28" s="410" t="str">
        <f>+H27</f>
        <v>Training, workshops, and conference</v>
      </c>
      <c r="I28" s="410" t="s">
        <v>196</v>
      </c>
      <c r="J28" s="409">
        <v>2702.7</v>
      </c>
      <c r="K28" s="416">
        <v>36</v>
      </c>
      <c r="L28" s="409">
        <v>97297.2</v>
      </c>
      <c r="M28" s="409">
        <v>113926.26090239546</v>
      </c>
      <c r="N28" s="409">
        <v>0</v>
      </c>
      <c r="O28" s="417">
        <v>0.14596336938190352</v>
      </c>
      <c r="P28" s="418"/>
    </row>
    <row r="29" spans="2:16" ht="28.8" x14ac:dyDescent="0.55000000000000004">
      <c r="B29" s="481"/>
      <c r="C29" s="480"/>
      <c r="D29" s="480"/>
      <c r="E29" s="480"/>
      <c r="F29" s="479"/>
      <c r="G29" s="410" t="s">
        <v>577</v>
      </c>
      <c r="H29" s="410" t="str">
        <f>+H28</f>
        <v>Training, workshops, and conference</v>
      </c>
      <c r="I29" s="410" t="s">
        <v>196</v>
      </c>
      <c r="J29" s="409">
        <v>4000</v>
      </c>
      <c r="K29" s="416">
        <v>243</v>
      </c>
      <c r="L29" s="409">
        <v>972000</v>
      </c>
      <c r="M29" s="409">
        <v>1140414.821003428</v>
      </c>
      <c r="N29" s="409">
        <v>0</v>
      </c>
      <c r="O29" s="417">
        <v>0.14767856213517391</v>
      </c>
      <c r="P29" s="418"/>
    </row>
    <row r="30" spans="2:16" ht="28.8" x14ac:dyDescent="0.55000000000000004">
      <c r="B30" s="481"/>
      <c r="C30" s="480"/>
      <c r="D30" s="480"/>
      <c r="E30" s="480"/>
      <c r="F30" s="479"/>
      <c r="G30" s="410" t="s">
        <v>578</v>
      </c>
      <c r="H30" s="410" t="str">
        <f>+H29</f>
        <v>Training, workshops, and conference</v>
      </c>
      <c r="I30" s="410" t="s">
        <v>232</v>
      </c>
      <c r="J30" s="409">
        <v>1621.62</v>
      </c>
      <c r="K30" s="416">
        <v>594</v>
      </c>
      <c r="L30" s="409">
        <v>963242.27999999991</v>
      </c>
      <c r="M30" s="409">
        <v>963243.46800000011</v>
      </c>
      <c r="N30" s="409">
        <v>0</v>
      </c>
      <c r="O30" s="417">
        <v>1.233333045761564E-6</v>
      </c>
      <c r="P30" s="418"/>
    </row>
    <row r="31" spans="2:16" ht="28.8" x14ac:dyDescent="0.55000000000000004">
      <c r="B31" s="481"/>
      <c r="C31" s="480"/>
      <c r="D31" s="480"/>
      <c r="E31" s="480"/>
      <c r="F31" s="479"/>
      <c r="G31" s="410" t="s">
        <v>510</v>
      </c>
      <c r="H31" s="410" t="s">
        <v>561</v>
      </c>
      <c r="I31" s="410" t="s">
        <v>232</v>
      </c>
      <c r="J31" s="409">
        <v>324.32</v>
      </c>
      <c r="K31" s="416">
        <v>414</v>
      </c>
      <c r="L31" s="409">
        <v>134268.48000000001</v>
      </c>
      <c r="M31" s="409">
        <v>139694.77871208001</v>
      </c>
      <c r="N31" s="409">
        <v>0</v>
      </c>
      <c r="O31" s="417">
        <v>3.884396225906158E-2</v>
      </c>
      <c r="P31" s="418"/>
    </row>
    <row r="32" spans="2:16" ht="14.4" x14ac:dyDescent="0.55000000000000004">
      <c r="B32" s="481"/>
      <c r="C32" s="480"/>
      <c r="D32" s="480"/>
      <c r="E32" s="480"/>
      <c r="F32" s="479"/>
      <c r="G32" s="410" t="s">
        <v>579</v>
      </c>
      <c r="H32" s="410" t="s">
        <v>561</v>
      </c>
      <c r="I32" s="410" t="s">
        <v>99</v>
      </c>
      <c r="J32" s="409">
        <v>945.95</v>
      </c>
      <c r="K32" s="416">
        <v>6</v>
      </c>
      <c r="L32" s="409">
        <v>5675.7000000000007</v>
      </c>
      <c r="M32" s="409">
        <v>5904.9726861600011</v>
      </c>
      <c r="N32" s="409">
        <v>0</v>
      </c>
      <c r="O32" s="417">
        <v>3.8827052781694779E-2</v>
      </c>
      <c r="P32" s="418"/>
    </row>
    <row r="33" spans="2:16" ht="28.8" x14ac:dyDescent="0.55000000000000004">
      <c r="B33" s="481"/>
      <c r="C33" s="480"/>
      <c r="D33" s="480"/>
      <c r="E33" s="480"/>
      <c r="F33" s="479"/>
      <c r="G33" s="410" t="s">
        <v>580</v>
      </c>
      <c r="H33" s="410" t="s">
        <v>561</v>
      </c>
      <c r="I33" s="410" t="s">
        <v>99</v>
      </c>
      <c r="J33" s="409">
        <v>12162.16</v>
      </c>
      <c r="K33" s="416">
        <v>24</v>
      </c>
      <c r="L33" s="409">
        <v>291891.83999999997</v>
      </c>
      <c r="M33" s="409">
        <v>355449.83172489301</v>
      </c>
      <c r="N33" s="409">
        <v>0</v>
      </c>
      <c r="O33" s="417">
        <v>0.17881002057720743</v>
      </c>
      <c r="P33" s="418"/>
    </row>
    <row r="34" spans="2:16" ht="14.4" x14ac:dyDescent="0.55000000000000004">
      <c r="B34" s="481"/>
      <c r="C34" s="480"/>
      <c r="D34" s="480"/>
      <c r="E34" s="480"/>
      <c r="F34" s="479"/>
      <c r="G34" s="410" t="s">
        <v>581</v>
      </c>
      <c r="H34" s="410" t="s">
        <v>561</v>
      </c>
      <c r="I34" s="410" t="s">
        <v>99</v>
      </c>
      <c r="J34" s="409">
        <v>9540.5400000000009</v>
      </c>
      <c r="K34" s="416">
        <v>30</v>
      </c>
      <c r="L34" s="409">
        <v>286216.2</v>
      </c>
      <c r="M34" s="409">
        <v>335133.06342946331</v>
      </c>
      <c r="N34" s="409">
        <v>0</v>
      </c>
      <c r="O34" s="417">
        <v>0.14596251091697793</v>
      </c>
      <c r="P34" s="418"/>
    </row>
    <row r="35" spans="2:16" ht="14.4" x14ac:dyDescent="0.55000000000000004">
      <c r="B35" s="481"/>
      <c r="C35" s="480"/>
      <c r="D35" s="480"/>
      <c r="E35" s="480"/>
      <c r="F35" s="479"/>
      <c r="G35" s="410" t="s">
        <v>247</v>
      </c>
      <c r="H35" s="410" t="s">
        <v>561</v>
      </c>
      <c r="I35" s="410" t="s">
        <v>99</v>
      </c>
      <c r="J35" s="409">
        <v>945.95</v>
      </c>
      <c r="K35" s="416">
        <v>70</v>
      </c>
      <c r="L35" s="409">
        <v>66216.5</v>
      </c>
      <c r="M35" s="409">
        <v>80717.16076006979</v>
      </c>
      <c r="N35" s="409">
        <v>0</v>
      </c>
      <c r="O35" s="417">
        <v>0.17964780504572905</v>
      </c>
      <c r="P35" s="418"/>
    </row>
    <row r="36" spans="2:16" ht="14.4" x14ac:dyDescent="0.55000000000000004">
      <c r="B36" s="481"/>
      <c r="C36" s="480"/>
      <c r="D36" s="480"/>
      <c r="E36" s="480"/>
      <c r="F36" s="479"/>
      <c r="G36" s="410" t="s">
        <v>248</v>
      </c>
      <c r="H36" s="410" t="s">
        <v>561</v>
      </c>
      <c r="I36" s="410" t="s">
        <v>99</v>
      </c>
      <c r="J36" s="409">
        <v>13513.51</v>
      </c>
      <c r="K36" s="416">
        <v>12</v>
      </c>
      <c r="L36" s="409">
        <v>162162.12</v>
      </c>
      <c r="M36" s="409">
        <v>197472.11249945153</v>
      </c>
      <c r="N36" s="409">
        <v>0</v>
      </c>
      <c r="O36" s="417">
        <v>0.17881002057720735</v>
      </c>
      <c r="P36" s="418"/>
    </row>
    <row r="37" spans="2:16" ht="84" customHeight="1" x14ac:dyDescent="0.55000000000000004">
      <c r="B37" s="481"/>
      <c r="C37" s="480"/>
      <c r="D37" s="480"/>
      <c r="E37" s="480"/>
      <c r="F37" s="479"/>
      <c r="G37" s="410" t="s">
        <v>582</v>
      </c>
      <c r="H37" s="410" t="s">
        <v>561</v>
      </c>
      <c r="I37" s="410" t="s">
        <v>252</v>
      </c>
      <c r="J37" s="409">
        <v>2459.46</v>
      </c>
      <c r="K37" s="416">
        <v>15</v>
      </c>
      <c r="L37" s="409">
        <v>36891.9</v>
      </c>
      <c r="M37" s="409">
        <v>39340.83108382341</v>
      </c>
      <c r="N37" s="409">
        <v>0</v>
      </c>
      <c r="O37" s="417">
        <v>6.2249093787710721E-2</v>
      </c>
      <c r="P37" s="418"/>
    </row>
    <row r="38" spans="2:16" ht="28.8" x14ac:dyDescent="0.55000000000000004">
      <c r="B38" s="481"/>
      <c r="C38" s="480"/>
      <c r="D38" s="480"/>
      <c r="E38" s="480" t="s">
        <v>627</v>
      </c>
      <c r="F38" s="479" t="s">
        <v>502</v>
      </c>
      <c r="G38" s="410" t="s">
        <v>586</v>
      </c>
      <c r="H38" s="410" t="str">
        <f>+H30</f>
        <v>Training, workshops, and conference</v>
      </c>
      <c r="I38" s="420" t="s">
        <v>99</v>
      </c>
      <c r="J38" s="409">
        <v>973</v>
      </c>
      <c r="K38" s="416">
        <v>300</v>
      </c>
      <c r="L38" s="409">
        <v>291900</v>
      </c>
      <c r="M38" s="409">
        <v>335291.99247163377</v>
      </c>
      <c r="N38" s="409">
        <v>0</v>
      </c>
      <c r="O38" s="417">
        <v>0.12941553465612454</v>
      </c>
      <c r="P38" s="418"/>
    </row>
    <row r="39" spans="2:16" ht="28.8" x14ac:dyDescent="0.55000000000000004">
      <c r="B39" s="481"/>
      <c r="C39" s="480"/>
      <c r="D39" s="480"/>
      <c r="E39" s="480"/>
      <c r="F39" s="479"/>
      <c r="G39" s="410" t="s">
        <v>585</v>
      </c>
      <c r="H39" s="410" t="str">
        <f>+H38</f>
        <v>Training, workshops, and conference</v>
      </c>
      <c r="I39" s="420" t="s">
        <v>99</v>
      </c>
      <c r="J39" s="409" t="s">
        <v>591</v>
      </c>
      <c r="K39" s="416">
        <v>360</v>
      </c>
      <c r="L39" s="409">
        <v>350280</v>
      </c>
      <c r="M39" s="409">
        <v>410555.13474057533</v>
      </c>
      <c r="N39" s="409">
        <v>0</v>
      </c>
      <c r="O39" s="417">
        <v>0.14681373983706827</v>
      </c>
      <c r="P39" s="418"/>
    </row>
    <row r="40" spans="2:16" ht="28.8" x14ac:dyDescent="0.55000000000000004">
      <c r="B40" s="481"/>
      <c r="C40" s="480"/>
      <c r="D40" s="480"/>
      <c r="E40" s="480"/>
      <c r="F40" s="479"/>
      <c r="G40" s="410" t="s">
        <v>584</v>
      </c>
      <c r="H40" s="410" t="str">
        <f>+H39</f>
        <v>Training, workshops, and conference</v>
      </c>
      <c r="I40" s="420" t="s">
        <v>99</v>
      </c>
      <c r="J40" s="409">
        <v>3405</v>
      </c>
      <c r="K40" s="416">
        <v>12</v>
      </c>
      <c r="L40" s="409">
        <v>40860</v>
      </c>
      <c r="M40" s="409">
        <v>48082.783610308412</v>
      </c>
      <c r="N40" s="409">
        <v>0</v>
      </c>
      <c r="O40" s="417">
        <v>0.15021558795027681</v>
      </c>
      <c r="P40" s="418"/>
    </row>
    <row r="41" spans="2:16" ht="28.8" x14ac:dyDescent="0.55000000000000004">
      <c r="B41" s="481"/>
      <c r="C41" s="480"/>
      <c r="D41" s="480"/>
      <c r="E41" s="480"/>
      <c r="F41" s="479"/>
      <c r="G41" s="410" t="s">
        <v>583</v>
      </c>
      <c r="H41" s="410" t="str">
        <f>+H40</f>
        <v>Training, workshops, and conference</v>
      </c>
      <c r="I41" s="420" t="s">
        <v>99</v>
      </c>
      <c r="J41" s="409">
        <v>4054</v>
      </c>
      <c r="K41" s="416">
        <v>27</v>
      </c>
      <c r="L41" s="409">
        <v>109458</v>
      </c>
      <c r="M41" s="409">
        <v>123237.52664223837</v>
      </c>
      <c r="N41" s="411">
        <v>0</v>
      </c>
      <c r="O41" s="417">
        <v>0.11181274906823377</v>
      </c>
      <c r="P41" s="418"/>
    </row>
    <row r="42" spans="2:16" ht="14.4" x14ac:dyDescent="0.55000000000000004">
      <c r="B42" s="481"/>
      <c r="C42" s="480"/>
      <c r="D42" s="480"/>
      <c r="E42" s="480"/>
      <c r="F42" s="479"/>
      <c r="G42" s="410" t="s">
        <v>511</v>
      </c>
      <c r="H42" s="410" t="str">
        <f>+H3</f>
        <v>Local consultant</v>
      </c>
      <c r="I42" s="420" t="s">
        <v>99</v>
      </c>
      <c r="J42" s="409">
        <v>18919</v>
      </c>
      <c r="K42" s="416">
        <v>3</v>
      </c>
      <c r="L42" s="409">
        <v>56757</v>
      </c>
      <c r="M42" s="409">
        <v>71879.871745986937</v>
      </c>
      <c r="N42" s="411">
        <v>0</v>
      </c>
      <c r="O42" s="417">
        <v>0.21039091165088575</v>
      </c>
      <c r="P42" s="418"/>
    </row>
    <row r="43" spans="2:16" ht="14.4" x14ac:dyDescent="0.55000000000000004">
      <c r="B43" s="481"/>
      <c r="C43" s="480"/>
      <c r="D43" s="480"/>
      <c r="E43" s="480"/>
      <c r="F43" s="479"/>
      <c r="G43" s="410" t="s">
        <v>220</v>
      </c>
      <c r="H43" s="410" t="str">
        <f>+H37</f>
        <v>Equipment</v>
      </c>
      <c r="I43" s="420" t="s">
        <v>221</v>
      </c>
      <c r="J43" s="409">
        <v>17297</v>
      </c>
      <c r="K43" s="416">
        <v>6</v>
      </c>
      <c r="L43" s="409">
        <v>103782</v>
      </c>
      <c r="M43" s="409">
        <v>124142.47263702826</v>
      </c>
      <c r="N43" s="411">
        <v>0</v>
      </c>
      <c r="O43" s="417">
        <v>0.16400891817709207</v>
      </c>
      <c r="P43" s="418"/>
    </row>
    <row r="44" spans="2:16" ht="15" customHeight="1" x14ac:dyDescent="0.55000000000000004">
      <c r="B44" s="481"/>
      <c r="C44" s="480" t="s">
        <v>449</v>
      </c>
      <c r="D44" s="480" t="s">
        <v>624</v>
      </c>
      <c r="E44" s="480" t="s">
        <v>632</v>
      </c>
      <c r="F44" s="479" t="s">
        <v>503</v>
      </c>
      <c r="G44" s="410" t="s">
        <v>587</v>
      </c>
      <c r="H44" s="410" t="str">
        <f>+H41</f>
        <v>Training, workshops, and conference</v>
      </c>
      <c r="I44" s="409" t="s">
        <v>196</v>
      </c>
      <c r="J44" s="409">
        <v>21622</v>
      </c>
      <c r="K44" s="416">
        <v>4</v>
      </c>
      <c r="L44" s="409">
        <v>86488</v>
      </c>
      <c r="M44" s="409">
        <v>103319.60550714088</v>
      </c>
      <c r="N44" s="409">
        <v>103319.60550714088</v>
      </c>
      <c r="O44" s="417">
        <v>0.16290814724391847</v>
      </c>
      <c r="P44" s="418"/>
    </row>
    <row r="45" spans="2:16" ht="28.8" x14ac:dyDescent="0.55000000000000004">
      <c r="B45" s="481"/>
      <c r="C45" s="480"/>
      <c r="D45" s="480"/>
      <c r="E45" s="480"/>
      <c r="F45" s="479"/>
      <c r="G45" s="410" t="s">
        <v>588</v>
      </c>
      <c r="H45" s="410" t="str">
        <f>+H44</f>
        <v>Training, workshops, and conference</v>
      </c>
      <c r="I45" s="409" t="s">
        <v>196</v>
      </c>
      <c r="J45" s="409">
        <v>56757</v>
      </c>
      <c r="K45" s="416">
        <v>2</v>
      </c>
      <c r="L45" s="409">
        <v>113514</v>
      </c>
      <c r="M45" s="409">
        <v>138265.94083688231</v>
      </c>
      <c r="N45" s="409">
        <v>138265.94083688231</v>
      </c>
      <c r="O45" s="417">
        <v>0.17901690529906517</v>
      </c>
      <c r="P45" s="418"/>
    </row>
    <row r="46" spans="2:16" ht="28.8" x14ac:dyDescent="0.55000000000000004">
      <c r="B46" s="481"/>
      <c r="C46" s="480"/>
      <c r="D46" s="480"/>
      <c r="E46" s="480"/>
      <c r="F46" s="479"/>
      <c r="G46" s="410" t="s">
        <v>314</v>
      </c>
      <c r="H46" s="410" t="str">
        <f>+H45</f>
        <v>Training, workshops, and conference</v>
      </c>
      <c r="I46" s="409" t="s">
        <v>196</v>
      </c>
      <c r="J46" s="427">
        <v>78378</v>
      </c>
      <c r="K46" s="416">
        <v>1</v>
      </c>
      <c r="L46" s="427">
        <v>78378</v>
      </c>
      <c r="M46" s="409">
        <v>91726.882428531913</v>
      </c>
      <c r="N46" s="409">
        <v>91726.882428531913</v>
      </c>
      <c r="O46" s="417">
        <v>0.14552857434059815</v>
      </c>
      <c r="P46" s="418"/>
    </row>
    <row r="47" spans="2:16" ht="15" customHeight="1" x14ac:dyDescent="0.55000000000000004">
      <c r="B47" s="481"/>
      <c r="C47" s="480"/>
      <c r="D47" s="480"/>
      <c r="E47" s="480" t="s">
        <v>633</v>
      </c>
      <c r="F47" s="479" t="s">
        <v>504</v>
      </c>
      <c r="G47" s="410" t="s">
        <v>298</v>
      </c>
      <c r="H47" s="410" t="str">
        <f>+H42</f>
        <v>Local consultant</v>
      </c>
      <c r="I47" s="409" t="s">
        <v>99</v>
      </c>
      <c r="J47" s="409">
        <v>20000</v>
      </c>
      <c r="K47" s="416">
        <v>8</v>
      </c>
      <c r="L47" s="409">
        <v>160000</v>
      </c>
      <c r="M47" s="409">
        <v>191729.62002082341</v>
      </c>
      <c r="N47" s="409">
        <v>191729.62002082341</v>
      </c>
      <c r="O47" s="417">
        <v>0.16549148753008175</v>
      </c>
      <c r="P47" s="418"/>
    </row>
    <row r="48" spans="2:16" ht="28.8" x14ac:dyDescent="0.55000000000000004">
      <c r="B48" s="481"/>
      <c r="C48" s="480"/>
      <c r="D48" s="480"/>
      <c r="E48" s="480"/>
      <c r="F48" s="479"/>
      <c r="G48" s="410" t="s">
        <v>299</v>
      </c>
      <c r="H48" s="410" t="str">
        <f>+H46</f>
        <v>Training, workshops, and conference</v>
      </c>
      <c r="I48" s="409" t="s">
        <v>196</v>
      </c>
      <c r="J48" s="409">
        <v>4324</v>
      </c>
      <c r="K48" s="416">
        <v>21</v>
      </c>
      <c r="L48" s="409">
        <v>90804</v>
      </c>
      <c r="M48" s="409">
        <v>110868.07722771195</v>
      </c>
      <c r="N48" s="409">
        <v>110868.07722771195</v>
      </c>
      <c r="O48" s="417">
        <v>0.18097253717589368</v>
      </c>
      <c r="P48" s="418"/>
    </row>
    <row r="49" spans="2:17" ht="28.8" x14ac:dyDescent="0.55000000000000004">
      <c r="B49" s="481"/>
      <c r="C49" s="480"/>
      <c r="D49" s="480"/>
      <c r="E49" s="480"/>
      <c r="F49" s="479"/>
      <c r="G49" s="410" t="s">
        <v>302</v>
      </c>
      <c r="H49" s="410" t="str">
        <f>+H48</f>
        <v>Training, workshops, and conference</v>
      </c>
      <c r="I49" s="409" t="s">
        <v>196</v>
      </c>
      <c r="J49" s="409">
        <v>2162</v>
      </c>
      <c r="K49" s="416">
        <v>68</v>
      </c>
      <c r="L49" s="409">
        <v>147016</v>
      </c>
      <c r="M49" s="409">
        <v>177549.68745170438</v>
      </c>
      <c r="N49" s="409">
        <v>177549.68745170438</v>
      </c>
      <c r="O49" s="417">
        <v>0.17197263419576506</v>
      </c>
      <c r="P49" s="418"/>
    </row>
    <row r="50" spans="2:17" ht="28.8" x14ac:dyDescent="0.55000000000000004">
      <c r="B50" s="481"/>
      <c r="C50" s="480"/>
      <c r="D50" s="480"/>
      <c r="E50" s="480"/>
      <c r="F50" s="479"/>
      <c r="G50" s="410" t="s">
        <v>505</v>
      </c>
      <c r="H50" s="410" t="str">
        <f>+H49</f>
        <v>Training, workshops, and conference</v>
      </c>
      <c r="I50" s="409" t="s">
        <v>196</v>
      </c>
      <c r="J50" s="409">
        <v>2162</v>
      </c>
      <c r="K50" s="416">
        <v>21</v>
      </c>
      <c r="L50" s="409">
        <v>45402</v>
      </c>
      <c r="M50" s="409">
        <v>55434.039895768132</v>
      </c>
      <c r="N50" s="409">
        <v>55434.039895768132</v>
      </c>
      <c r="O50" s="417">
        <v>0.18097255611590352</v>
      </c>
      <c r="P50" s="418"/>
    </row>
    <row r="51" spans="2:17" ht="14.4" x14ac:dyDescent="0.55000000000000004">
      <c r="B51" s="481"/>
      <c r="C51" s="480"/>
      <c r="D51" s="480"/>
      <c r="E51" s="480"/>
      <c r="F51" s="479"/>
      <c r="G51" s="410" t="s">
        <v>305</v>
      </c>
      <c r="H51" s="410" t="str">
        <f>+H47</f>
        <v>Local consultant</v>
      </c>
      <c r="I51" s="409" t="s">
        <v>512</v>
      </c>
      <c r="J51" s="409">
        <v>2162</v>
      </c>
      <c r="K51" s="416">
        <v>72</v>
      </c>
      <c r="L51" s="409">
        <v>155664</v>
      </c>
      <c r="M51" s="409">
        <v>189864.93180699035</v>
      </c>
      <c r="N51" s="409">
        <v>189864.93180699035</v>
      </c>
      <c r="O51" s="417">
        <v>0.18013295810601693</v>
      </c>
      <c r="P51" s="418"/>
    </row>
    <row r="52" spans="2:17" ht="43.2" x14ac:dyDescent="0.55000000000000004">
      <c r="B52" s="481"/>
      <c r="C52" s="480"/>
      <c r="D52" s="480"/>
      <c r="E52" s="409" t="s">
        <v>657</v>
      </c>
      <c r="F52" s="410" t="s">
        <v>637</v>
      </c>
      <c r="G52" s="410" t="s">
        <v>589</v>
      </c>
      <c r="H52" s="410" t="str">
        <f>+H50</f>
        <v>Training, workshops, and conference</v>
      </c>
      <c r="I52" s="409" t="s">
        <v>196</v>
      </c>
      <c r="J52" s="409">
        <v>2222</v>
      </c>
      <c r="K52" s="416">
        <v>108</v>
      </c>
      <c r="L52" s="409">
        <v>239976</v>
      </c>
      <c r="M52" s="409">
        <v>286664.90818440425</v>
      </c>
      <c r="N52" s="409">
        <v>0</v>
      </c>
      <c r="O52" s="417">
        <v>0.16286928344354748</v>
      </c>
      <c r="P52" s="418"/>
      <c r="Q52" s="428"/>
    </row>
    <row r="53" spans="2:17" ht="28.8" x14ac:dyDescent="0.55000000000000004">
      <c r="B53" s="481"/>
      <c r="C53" s="480" t="s">
        <v>450</v>
      </c>
      <c r="D53" s="480" t="s">
        <v>625</v>
      </c>
      <c r="E53" s="480" t="s">
        <v>628</v>
      </c>
      <c r="F53" s="479" t="s">
        <v>520</v>
      </c>
      <c r="G53" s="410" t="s">
        <v>592</v>
      </c>
      <c r="H53" s="410" t="s">
        <v>566</v>
      </c>
      <c r="I53" s="409" t="s">
        <v>221</v>
      </c>
      <c r="J53" s="409">
        <v>12162</v>
      </c>
      <c r="K53" s="416">
        <v>1</v>
      </c>
      <c r="L53" s="409">
        <v>12162</v>
      </c>
      <c r="M53" s="409">
        <v>15394.933736508057</v>
      </c>
      <c r="N53" s="409">
        <v>15394.933736508057</v>
      </c>
      <c r="O53" s="417">
        <v>0.20999984747198819</v>
      </c>
      <c r="P53" s="418"/>
    </row>
    <row r="54" spans="2:17" ht="15" customHeight="1" x14ac:dyDescent="0.55000000000000004">
      <c r="B54" s="481"/>
      <c r="C54" s="480"/>
      <c r="D54" s="480"/>
      <c r="E54" s="480"/>
      <c r="F54" s="479"/>
      <c r="G54" s="410" t="s">
        <v>319</v>
      </c>
      <c r="H54" s="410" t="s">
        <v>566</v>
      </c>
      <c r="I54" s="409" t="s">
        <v>320</v>
      </c>
      <c r="J54" s="409">
        <v>58428.904285714285</v>
      </c>
      <c r="K54" s="416">
        <v>7</v>
      </c>
      <c r="L54" s="409">
        <v>409002.33</v>
      </c>
      <c r="M54" s="409">
        <v>409002.32999999996</v>
      </c>
      <c r="N54" s="409">
        <v>409002.32999999996</v>
      </c>
      <c r="O54" s="417">
        <v>-1.4231620859829187E-16</v>
      </c>
      <c r="P54" s="418"/>
    </row>
    <row r="55" spans="2:17" ht="15" customHeight="1" x14ac:dyDescent="0.55000000000000004">
      <c r="B55" s="481"/>
      <c r="C55" s="480"/>
      <c r="D55" s="480"/>
      <c r="E55" s="480"/>
      <c r="F55" s="479"/>
      <c r="G55" s="410" t="s">
        <v>593</v>
      </c>
      <c r="H55" s="410" t="str">
        <f>+H51</f>
        <v>Local consultant</v>
      </c>
      <c r="I55" s="409" t="s">
        <v>99</v>
      </c>
      <c r="J55" s="409">
        <v>225000</v>
      </c>
      <c r="K55" s="416">
        <v>2</v>
      </c>
      <c r="L55" s="409">
        <v>450000</v>
      </c>
      <c r="M55" s="409">
        <v>551500.0702013179</v>
      </c>
      <c r="N55" s="409">
        <v>551500.0702013179</v>
      </c>
      <c r="O55" s="417">
        <v>0.1840436215434508</v>
      </c>
      <c r="P55" s="418"/>
    </row>
    <row r="56" spans="2:17" ht="15" customHeight="1" x14ac:dyDescent="0.55000000000000004">
      <c r="B56" s="481"/>
      <c r="C56" s="480"/>
      <c r="D56" s="480"/>
      <c r="E56" s="480"/>
      <c r="F56" s="479"/>
      <c r="G56" s="410" t="s">
        <v>519</v>
      </c>
      <c r="H56" s="410" t="str">
        <f>+H55</f>
        <v>Local consultant</v>
      </c>
      <c r="I56" s="409" t="s">
        <v>99</v>
      </c>
      <c r="J56" s="409">
        <v>100000</v>
      </c>
      <c r="K56" s="416">
        <v>1</v>
      </c>
      <c r="L56" s="409">
        <v>100000</v>
      </c>
      <c r="M56" s="409">
        <v>121712.08458240003</v>
      </c>
      <c r="N56" s="409">
        <v>121712.08458240003</v>
      </c>
      <c r="O56" s="417">
        <v>0.17838889751083656</v>
      </c>
      <c r="P56" s="418"/>
    </row>
    <row r="57" spans="2:17" ht="15" customHeight="1" x14ac:dyDescent="0.55000000000000004">
      <c r="B57" s="481"/>
      <c r="C57" s="480"/>
      <c r="D57" s="480"/>
      <c r="E57" s="480"/>
      <c r="F57" s="479"/>
      <c r="G57" s="410" t="s">
        <v>324</v>
      </c>
      <c r="H57" s="410" t="str">
        <f>+H56</f>
        <v>Local consultant</v>
      </c>
      <c r="I57" s="409" t="s">
        <v>99</v>
      </c>
      <c r="J57" s="409">
        <v>7514</v>
      </c>
      <c r="K57" s="416">
        <v>12</v>
      </c>
      <c r="L57" s="409">
        <v>90168</v>
      </c>
      <c r="M57" s="409">
        <v>110245.25803175893</v>
      </c>
      <c r="N57" s="409">
        <v>110245.25803175893</v>
      </c>
      <c r="O57" s="417">
        <v>0.18211448174918479</v>
      </c>
      <c r="P57" s="418"/>
    </row>
    <row r="58" spans="2:17" ht="34.5" customHeight="1" x14ac:dyDescent="0.55000000000000004">
      <c r="B58" s="481"/>
      <c r="C58" s="480"/>
      <c r="D58" s="480"/>
      <c r="E58" s="480"/>
      <c r="F58" s="479"/>
      <c r="G58" s="410" t="s">
        <v>325</v>
      </c>
      <c r="H58" s="410" t="str">
        <f>+H54</f>
        <v>Professional/Contractual Services</v>
      </c>
      <c r="I58" s="409" t="s">
        <v>320</v>
      </c>
      <c r="J58" s="409">
        <v>14667</v>
      </c>
      <c r="K58" s="416">
        <v>8</v>
      </c>
      <c r="L58" s="409">
        <v>117336</v>
      </c>
      <c r="M58" s="409">
        <v>140600.12360177029</v>
      </c>
      <c r="N58" s="409">
        <v>140600.12360177029</v>
      </c>
      <c r="O58" s="417">
        <v>0.16546303805295781</v>
      </c>
      <c r="P58" s="418"/>
    </row>
    <row r="59" spans="2:17" ht="24" customHeight="1" x14ac:dyDescent="0.55000000000000004">
      <c r="B59" s="481"/>
      <c r="C59" s="480"/>
      <c r="D59" s="480"/>
      <c r="E59" s="480"/>
      <c r="F59" s="479"/>
      <c r="G59" s="410" t="s">
        <v>328</v>
      </c>
      <c r="H59" s="410" t="str">
        <f>+H58</f>
        <v>Professional/Contractual Services</v>
      </c>
      <c r="I59" s="409" t="s">
        <v>320</v>
      </c>
      <c r="J59" s="409">
        <v>95164.324300000007</v>
      </c>
      <c r="K59" s="416">
        <v>1</v>
      </c>
      <c r="L59" s="409">
        <v>95164.324300000007</v>
      </c>
      <c r="M59" s="409">
        <v>99481.478858385934</v>
      </c>
      <c r="N59" s="409">
        <v>99481.478858385934</v>
      </c>
      <c r="O59" s="417">
        <v>4.3396565953060372E-2</v>
      </c>
      <c r="P59" s="418"/>
    </row>
    <row r="60" spans="2:17" ht="15" customHeight="1" x14ac:dyDescent="0.55000000000000004">
      <c r="B60" s="481"/>
      <c r="C60" s="480"/>
      <c r="D60" s="480"/>
      <c r="E60" s="480"/>
      <c r="F60" s="479"/>
      <c r="G60" s="410" t="s">
        <v>329</v>
      </c>
      <c r="H60" s="410" t="str">
        <f>+H59</f>
        <v>Professional/Contractual Services</v>
      </c>
      <c r="I60" s="409" t="s">
        <v>330</v>
      </c>
      <c r="J60" s="409">
        <v>14667</v>
      </c>
      <c r="K60" s="416">
        <v>8</v>
      </c>
      <c r="L60" s="409">
        <v>117336</v>
      </c>
      <c r="M60" s="409">
        <v>140600.12360177029</v>
      </c>
      <c r="N60" s="409">
        <v>140600.12360177029</v>
      </c>
      <c r="O60" s="417">
        <v>0.16546303805295781</v>
      </c>
      <c r="P60" s="418"/>
    </row>
    <row r="61" spans="2:17" ht="15" customHeight="1" x14ac:dyDescent="0.55000000000000004">
      <c r="B61" s="481"/>
      <c r="C61" s="480"/>
      <c r="D61" s="480"/>
      <c r="E61" s="480"/>
      <c r="F61" s="479"/>
      <c r="G61" s="410" t="s">
        <v>331</v>
      </c>
      <c r="H61" s="410" t="str">
        <f>+H60</f>
        <v>Professional/Contractual Services</v>
      </c>
      <c r="I61" s="409" t="s">
        <v>320</v>
      </c>
      <c r="J61" s="409">
        <v>14667</v>
      </c>
      <c r="K61" s="416">
        <v>8</v>
      </c>
      <c r="L61" s="409">
        <v>117336</v>
      </c>
      <c r="M61" s="409">
        <v>140600.12360177029</v>
      </c>
      <c r="N61" s="409">
        <v>140600.12360177029</v>
      </c>
      <c r="O61" s="417">
        <v>0.16546303805295781</v>
      </c>
      <c r="P61" s="418"/>
    </row>
    <row r="62" spans="2:17" ht="15" customHeight="1" x14ac:dyDescent="0.55000000000000004">
      <c r="B62" s="481"/>
      <c r="C62" s="480"/>
      <c r="D62" s="480"/>
      <c r="E62" s="480"/>
      <c r="F62" s="479"/>
      <c r="G62" s="410" t="s">
        <v>513</v>
      </c>
      <c r="H62" s="410" t="str">
        <f>+H56</f>
        <v>Local consultant</v>
      </c>
      <c r="I62" s="409" t="s">
        <v>99</v>
      </c>
      <c r="J62" s="409">
        <v>18919</v>
      </c>
      <c r="K62" s="416">
        <v>1</v>
      </c>
      <c r="L62" s="409">
        <v>18919</v>
      </c>
      <c r="M62" s="409">
        <v>25901.805413220656</v>
      </c>
      <c r="N62" s="409">
        <v>25901.805413220656</v>
      </c>
      <c r="O62" s="417">
        <v>0.26958759444839825</v>
      </c>
      <c r="P62" s="418"/>
    </row>
    <row r="63" spans="2:17" ht="15" customHeight="1" x14ac:dyDescent="0.55000000000000004">
      <c r="B63" s="481"/>
      <c r="C63" s="480"/>
      <c r="D63" s="480"/>
      <c r="E63" s="480"/>
      <c r="F63" s="479"/>
      <c r="G63" s="410" t="s">
        <v>594</v>
      </c>
      <c r="H63" s="410" t="str">
        <f>+H50</f>
        <v>Training, workshops, and conference</v>
      </c>
      <c r="I63" s="409" t="s">
        <v>99</v>
      </c>
      <c r="J63" s="409">
        <v>3784</v>
      </c>
      <c r="K63" s="416">
        <v>7</v>
      </c>
      <c r="L63" s="409">
        <v>26488</v>
      </c>
      <c r="M63" s="409">
        <v>32336.522845227359</v>
      </c>
      <c r="N63" s="409">
        <v>32336.522845227359</v>
      </c>
      <c r="O63" s="417">
        <v>0.18086430854734151</v>
      </c>
      <c r="P63" s="418"/>
    </row>
    <row r="64" spans="2:17" ht="15" customHeight="1" x14ac:dyDescent="0.55000000000000004">
      <c r="B64" s="481"/>
      <c r="C64" s="480"/>
      <c r="D64" s="480"/>
      <c r="E64" s="480"/>
      <c r="F64" s="479"/>
      <c r="G64" s="410" t="s">
        <v>258</v>
      </c>
      <c r="H64" s="410" t="str">
        <f>+H63</f>
        <v>Training, workshops, and conference</v>
      </c>
      <c r="I64" s="409" t="s">
        <v>99</v>
      </c>
      <c r="J64" s="409">
        <v>3784</v>
      </c>
      <c r="K64" s="416">
        <v>7</v>
      </c>
      <c r="L64" s="409">
        <v>26488</v>
      </c>
      <c r="M64" s="409">
        <v>32336.522845227359</v>
      </c>
      <c r="N64" s="409">
        <v>32336.522845227359</v>
      </c>
      <c r="O64" s="417">
        <v>0.18086430854734151</v>
      </c>
      <c r="P64" s="418"/>
    </row>
    <row r="65" spans="2:16" ht="37.5" customHeight="1" x14ac:dyDescent="0.55000000000000004">
      <c r="B65" s="481"/>
      <c r="C65" s="480"/>
      <c r="D65" s="480"/>
      <c r="E65" s="480"/>
      <c r="F65" s="479"/>
      <c r="G65" s="410" t="s">
        <v>257</v>
      </c>
      <c r="H65" s="410" t="str">
        <f>+H56</f>
        <v>Local consultant</v>
      </c>
      <c r="I65" s="409" t="s">
        <v>99</v>
      </c>
      <c r="J65" s="409">
        <v>2703</v>
      </c>
      <c r="K65" s="416">
        <v>4</v>
      </c>
      <c r="L65" s="409">
        <v>10812</v>
      </c>
      <c r="M65" s="409">
        <v>13441.87248625131</v>
      </c>
      <c r="N65" s="409">
        <v>13441.87248625131</v>
      </c>
      <c r="O65" s="417">
        <v>0.19564777816046169</v>
      </c>
      <c r="P65" s="418"/>
    </row>
    <row r="66" spans="2:16" ht="59.25" customHeight="1" x14ac:dyDescent="0.55000000000000004">
      <c r="B66" s="481"/>
      <c r="C66" s="480"/>
      <c r="D66" s="480"/>
      <c r="E66" s="480" t="s">
        <v>629</v>
      </c>
      <c r="F66" s="479" t="s">
        <v>514</v>
      </c>
      <c r="G66" s="410" t="s">
        <v>527</v>
      </c>
      <c r="H66" s="410" t="s">
        <v>565</v>
      </c>
      <c r="I66" s="409" t="s">
        <v>99</v>
      </c>
      <c r="J66" s="409">
        <v>2706</v>
      </c>
      <c r="K66" s="416">
        <v>12</v>
      </c>
      <c r="L66" s="409">
        <v>32472</v>
      </c>
      <c r="M66" s="409">
        <v>40378.977565922869</v>
      </c>
      <c r="N66" s="409">
        <v>0</v>
      </c>
      <c r="O66" s="417">
        <v>0.19581916240979375</v>
      </c>
      <c r="P66" s="418"/>
    </row>
    <row r="67" spans="2:16" ht="37.5" customHeight="1" x14ac:dyDescent="0.55000000000000004">
      <c r="B67" s="481"/>
      <c r="C67" s="480"/>
      <c r="D67" s="480"/>
      <c r="E67" s="480"/>
      <c r="F67" s="479"/>
      <c r="G67" s="410" t="s">
        <v>258</v>
      </c>
      <c r="H67" s="410" t="str">
        <f>+H63</f>
        <v>Training, workshops, and conference</v>
      </c>
      <c r="I67" s="409" t="s">
        <v>99</v>
      </c>
      <c r="J67" s="409">
        <v>3784</v>
      </c>
      <c r="K67" s="416">
        <v>21</v>
      </c>
      <c r="L67" s="409">
        <v>79464</v>
      </c>
      <c r="M67" s="409">
        <v>97009.573663330681</v>
      </c>
      <c r="N67" s="409">
        <v>0</v>
      </c>
      <c r="O67" s="417">
        <v>0.18086435184451133</v>
      </c>
      <c r="P67" s="418"/>
    </row>
    <row r="68" spans="2:16" ht="37.5" customHeight="1" x14ac:dyDescent="0.55000000000000004">
      <c r="B68" s="481"/>
      <c r="C68" s="480"/>
      <c r="D68" s="480"/>
      <c r="E68" s="480"/>
      <c r="F68" s="479"/>
      <c r="G68" s="410" t="s">
        <v>262</v>
      </c>
      <c r="H68" s="410" t="str">
        <f>+H67</f>
        <v>Training, workshops, and conference</v>
      </c>
      <c r="I68" s="409" t="s">
        <v>99</v>
      </c>
      <c r="J68" s="409">
        <v>1891</v>
      </c>
      <c r="K68" s="416">
        <v>21</v>
      </c>
      <c r="L68" s="409">
        <v>39711</v>
      </c>
      <c r="M68" s="409">
        <v>48473.969663575583</v>
      </c>
      <c r="N68" s="409">
        <v>0</v>
      </c>
      <c r="O68" s="417">
        <v>0.18077681123277742</v>
      </c>
      <c r="P68" s="418"/>
    </row>
    <row r="69" spans="2:16" ht="37.5" customHeight="1" x14ac:dyDescent="0.55000000000000004">
      <c r="B69" s="481"/>
      <c r="C69" s="480"/>
      <c r="D69" s="480"/>
      <c r="E69" s="480"/>
      <c r="F69" s="479"/>
      <c r="G69" s="410" t="s">
        <v>610</v>
      </c>
      <c r="H69" s="410" t="str">
        <f>+H68</f>
        <v>Training, workshops, and conference</v>
      </c>
      <c r="I69" s="409" t="s">
        <v>99</v>
      </c>
      <c r="J69" s="409">
        <v>3784</v>
      </c>
      <c r="K69" s="416">
        <v>21</v>
      </c>
      <c r="L69" s="409">
        <v>79464</v>
      </c>
      <c r="M69" s="409">
        <v>97009.573663330681</v>
      </c>
      <c r="N69" s="409">
        <v>0</v>
      </c>
      <c r="O69" s="417">
        <v>0.18086435184451133</v>
      </c>
      <c r="P69" s="418"/>
    </row>
    <row r="70" spans="2:16" ht="14.4" x14ac:dyDescent="0.55000000000000004">
      <c r="B70" s="481"/>
      <c r="C70" s="480"/>
      <c r="D70" s="480"/>
      <c r="E70" s="480"/>
      <c r="F70" s="479"/>
      <c r="G70" s="410" t="s">
        <v>518</v>
      </c>
      <c r="H70" s="410" t="str">
        <f>+H66</f>
        <v>Local consultant</v>
      </c>
      <c r="I70" s="409" t="s">
        <v>99</v>
      </c>
      <c r="J70" s="409">
        <v>26212</v>
      </c>
      <c r="K70" s="416">
        <v>38</v>
      </c>
      <c r="L70" s="409">
        <v>996056</v>
      </c>
      <c r="M70" s="409">
        <v>1178296.3435259366</v>
      </c>
      <c r="N70" s="409">
        <v>0</v>
      </c>
      <c r="O70" s="417">
        <v>0.15466426975458497</v>
      </c>
      <c r="P70" s="418"/>
    </row>
    <row r="71" spans="2:16" ht="28.5" customHeight="1" x14ac:dyDescent="0.55000000000000004">
      <c r="B71" s="481" t="s">
        <v>491</v>
      </c>
      <c r="C71" s="480" t="s">
        <v>457</v>
      </c>
      <c r="D71" s="634" t="s">
        <v>640</v>
      </c>
      <c r="E71" s="635"/>
      <c r="F71" s="479" t="s">
        <v>655</v>
      </c>
      <c r="G71" s="410" t="s">
        <v>595</v>
      </c>
      <c r="H71" s="410" t="s">
        <v>561</v>
      </c>
      <c r="I71" s="409" t="s">
        <v>341</v>
      </c>
      <c r="J71" s="409">
        <v>13513.51</v>
      </c>
      <c r="K71" s="416">
        <v>12</v>
      </c>
      <c r="L71" s="409">
        <v>162162.12</v>
      </c>
      <c r="M71" s="409">
        <v>177330.95626499524</v>
      </c>
      <c r="N71" s="409">
        <v>0</v>
      </c>
      <c r="O71" s="417">
        <v>8.5539696985153763E-2</v>
      </c>
      <c r="P71" s="418"/>
    </row>
    <row r="72" spans="2:16" ht="28.8" x14ac:dyDescent="0.55000000000000004">
      <c r="B72" s="481"/>
      <c r="C72" s="480"/>
      <c r="D72" s="636"/>
      <c r="E72" s="637"/>
      <c r="F72" s="479"/>
      <c r="G72" s="410" t="s">
        <v>597</v>
      </c>
      <c r="H72" s="410" t="s">
        <v>561</v>
      </c>
      <c r="I72" s="409" t="s">
        <v>99</v>
      </c>
      <c r="J72" s="409">
        <v>600</v>
      </c>
      <c r="K72" s="416">
        <v>109</v>
      </c>
      <c r="L72" s="409">
        <v>65400</v>
      </c>
      <c r="M72" s="409">
        <v>69756.952273919989</v>
      </c>
      <c r="N72" s="409">
        <v>0</v>
      </c>
      <c r="O72" s="417">
        <v>6.24590400224369E-2</v>
      </c>
      <c r="P72" s="418"/>
    </row>
    <row r="73" spans="2:16" ht="28.8" x14ac:dyDescent="0.55000000000000004">
      <c r="B73" s="481"/>
      <c r="C73" s="480"/>
      <c r="D73" s="636"/>
      <c r="E73" s="637"/>
      <c r="F73" s="479"/>
      <c r="G73" s="410" t="s">
        <v>598</v>
      </c>
      <c r="H73" s="410" t="s">
        <v>561</v>
      </c>
      <c r="I73" s="409" t="s">
        <v>99</v>
      </c>
      <c r="J73" s="409">
        <v>251</v>
      </c>
      <c r="K73" s="416">
        <v>109</v>
      </c>
      <c r="L73" s="409">
        <v>27359</v>
      </c>
      <c r="M73" s="409">
        <v>29181.658367923214</v>
      </c>
      <c r="N73" s="409">
        <v>0</v>
      </c>
      <c r="O73" s="417">
        <v>6.2459040022437476E-2</v>
      </c>
      <c r="P73" s="418"/>
    </row>
    <row r="74" spans="2:16" ht="14.4" x14ac:dyDescent="0.55000000000000004">
      <c r="B74" s="481"/>
      <c r="C74" s="480"/>
      <c r="D74" s="636"/>
      <c r="E74" s="637"/>
      <c r="F74" s="479"/>
      <c r="G74" s="410" t="s">
        <v>599</v>
      </c>
      <c r="H74" s="410" t="s">
        <v>561</v>
      </c>
      <c r="I74" s="409" t="s">
        <v>99</v>
      </c>
      <c r="J74" s="409">
        <v>216</v>
      </c>
      <c r="K74" s="416">
        <v>24</v>
      </c>
      <c r="L74" s="409">
        <v>5184</v>
      </c>
      <c r="M74" s="409">
        <v>5511.1858310187245</v>
      </c>
      <c r="N74" s="409">
        <v>0</v>
      </c>
      <c r="O74" s="417">
        <v>5.9367591848784609E-2</v>
      </c>
      <c r="P74" s="418"/>
    </row>
    <row r="75" spans="2:16" ht="28.8" x14ac:dyDescent="0.55000000000000004">
      <c r="B75" s="481"/>
      <c r="C75" s="480"/>
      <c r="D75" s="636"/>
      <c r="E75" s="637"/>
      <c r="F75" s="479"/>
      <c r="G75" s="410" t="s">
        <v>600</v>
      </c>
      <c r="H75" s="410" t="s">
        <v>561</v>
      </c>
      <c r="I75" s="409" t="s">
        <v>99</v>
      </c>
      <c r="J75" s="409">
        <v>27027</v>
      </c>
      <c r="K75" s="416">
        <v>12</v>
      </c>
      <c r="L75" s="409">
        <v>324324</v>
      </c>
      <c r="M75" s="409">
        <v>337427.02668959991</v>
      </c>
      <c r="N75" s="409">
        <v>0</v>
      </c>
      <c r="O75" s="417">
        <v>3.8832178969627769E-2</v>
      </c>
      <c r="P75" s="418"/>
    </row>
    <row r="76" spans="2:16" ht="28.8" x14ac:dyDescent="0.55000000000000004">
      <c r="B76" s="481"/>
      <c r="C76" s="480"/>
      <c r="D76" s="636"/>
      <c r="E76" s="637"/>
      <c r="F76" s="479"/>
      <c r="G76" s="410" t="s">
        <v>596</v>
      </c>
      <c r="H76" s="410" t="s">
        <v>560</v>
      </c>
      <c r="I76" s="409" t="s">
        <v>196</v>
      </c>
      <c r="J76" s="409">
        <v>2850</v>
      </c>
      <c r="K76" s="416">
        <v>60</v>
      </c>
      <c r="L76" s="409">
        <v>171000</v>
      </c>
      <c r="M76" s="409">
        <v>200430.73035096886</v>
      </c>
      <c r="N76" s="409">
        <v>0</v>
      </c>
      <c r="O76" s="417">
        <v>0.14683741509814141</v>
      </c>
      <c r="P76" s="418"/>
    </row>
    <row r="77" spans="2:16" ht="14.4" x14ac:dyDescent="0.55000000000000004">
      <c r="B77" s="481"/>
      <c r="C77" s="480"/>
      <c r="D77" s="636"/>
      <c r="E77" s="637"/>
      <c r="F77" s="479"/>
      <c r="G77" s="410" t="s">
        <v>490</v>
      </c>
      <c r="H77" s="410" t="s">
        <v>565</v>
      </c>
      <c r="I77" s="409" t="s">
        <v>99</v>
      </c>
      <c r="J77" s="409">
        <v>28471</v>
      </c>
      <c r="K77" s="416">
        <v>7</v>
      </c>
      <c r="L77" s="409">
        <v>199297</v>
      </c>
      <c r="M77" s="409">
        <v>238540.51699152705</v>
      </c>
      <c r="N77" s="409">
        <v>238540.51699152705</v>
      </c>
      <c r="O77" s="417">
        <v>0.16451509993550059</v>
      </c>
      <c r="P77" s="418"/>
    </row>
    <row r="78" spans="2:16" ht="30.75" customHeight="1" x14ac:dyDescent="0.55000000000000004">
      <c r="B78" s="481"/>
      <c r="C78" s="480"/>
      <c r="D78" s="636"/>
      <c r="E78" s="637"/>
      <c r="F78" s="479" t="s">
        <v>656</v>
      </c>
      <c r="G78" s="438" t="s">
        <v>367</v>
      </c>
      <c r="H78" s="410" t="s">
        <v>555</v>
      </c>
      <c r="I78" s="409" t="s">
        <v>368</v>
      </c>
      <c r="J78" s="409">
        <v>1892</v>
      </c>
      <c r="K78" s="416">
        <v>252</v>
      </c>
      <c r="L78" s="409">
        <v>476784</v>
      </c>
      <c r="M78" s="409">
        <v>476756.75879999995</v>
      </c>
      <c r="N78" s="409">
        <v>0</v>
      </c>
      <c r="O78" s="417">
        <v>-5.7138571183791861E-5</v>
      </c>
      <c r="P78" s="418"/>
    </row>
    <row r="79" spans="2:16" ht="14.4" x14ac:dyDescent="0.55000000000000004">
      <c r="B79" s="481"/>
      <c r="C79" s="480"/>
      <c r="D79" s="636"/>
      <c r="E79" s="637"/>
      <c r="F79" s="479"/>
      <c r="G79" s="438" t="s">
        <v>509</v>
      </c>
      <c r="H79" s="410" t="s">
        <v>555</v>
      </c>
      <c r="I79" s="409" t="s">
        <v>368</v>
      </c>
      <c r="J79" s="409" t="s">
        <v>607</v>
      </c>
      <c r="K79" s="416">
        <v>252</v>
      </c>
      <c r="L79" s="409">
        <v>183960</v>
      </c>
      <c r="M79" s="409">
        <v>183891.89196000001</v>
      </c>
      <c r="N79" s="409">
        <v>0</v>
      </c>
      <c r="O79" s="417">
        <v>-3.7036999986278182E-4</v>
      </c>
      <c r="P79" s="418"/>
    </row>
    <row r="80" spans="2:16" ht="14.4" x14ac:dyDescent="0.55000000000000004">
      <c r="B80" s="481"/>
      <c r="C80" s="480"/>
      <c r="D80" s="636"/>
      <c r="E80" s="637"/>
      <c r="F80" s="479"/>
      <c r="G80" s="438" t="s">
        <v>372</v>
      </c>
      <c r="H80" s="410" t="s">
        <v>555</v>
      </c>
      <c r="I80" s="409" t="s">
        <v>368</v>
      </c>
      <c r="J80" s="409">
        <v>1622</v>
      </c>
      <c r="K80" s="416">
        <v>216</v>
      </c>
      <c r="L80" s="409">
        <v>350352</v>
      </c>
      <c r="M80" s="409">
        <v>350270.26560000004</v>
      </c>
      <c r="N80" s="409">
        <v>0</v>
      </c>
      <c r="O80" s="417">
        <v>-2.3334666977783432E-4</v>
      </c>
      <c r="P80" s="418"/>
    </row>
    <row r="81" spans="2:16" ht="14.4" x14ac:dyDescent="0.55000000000000004">
      <c r="B81" s="481"/>
      <c r="C81" s="480"/>
      <c r="D81" s="636"/>
      <c r="E81" s="637"/>
      <c r="F81" s="479"/>
      <c r="G81" s="438" t="s">
        <v>373</v>
      </c>
      <c r="H81" s="410" t="s">
        <v>555</v>
      </c>
      <c r="I81" s="409" t="s">
        <v>368</v>
      </c>
      <c r="J81" s="409">
        <v>1622</v>
      </c>
      <c r="K81" s="416">
        <v>432</v>
      </c>
      <c r="L81" s="409">
        <v>700704</v>
      </c>
      <c r="M81" s="409">
        <v>700540.53120000008</v>
      </c>
      <c r="N81" s="409">
        <v>0</v>
      </c>
      <c r="O81" s="417">
        <v>-2.3334666977783432E-4</v>
      </c>
      <c r="P81" s="418"/>
    </row>
    <row r="82" spans="2:16" ht="14.4" x14ac:dyDescent="0.55000000000000004">
      <c r="B82" s="481"/>
      <c r="C82" s="480"/>
      <c r="D82" s="636"/>
      <c r="E82" s="637"/>
      <c r="F82" s="479"/>
      <c r="G82" s="438" t="s">
        <v>374</v>
      </c>
      <c r="H82" s="410" t="s">
        <v>555</v>
      </c>
      <c r="I82" s="409" t="s">
        <v>368</v>
      </c>
      <c r="J82" s="409">
        <v>1081</v>
      </c>
      <c r="K82" s="416">
        <v>648</v>
      </c>
      <c r="L82" s="409">
        <v>700488</v>
      </c>
      <c r="M82" s="409">
        <v>700540.55280000006</v>
      </c>
      <c r="N82" s="409">
        <v>0</v>
      </c>
      <c r="O82" s="417">
        <v>7.5017498687283908E-5</v>
      </c>
      <c r="P82" s="418"/>
    </row>
    <row r="83" spans="2:16" ht="14.4" x14ac:dyDescent="0.55000000000000004">
      <c r="B83" s="481"/>
      <c r="C83" s="480"/>
      <c r="D83" s="636"/>
      <c r="E83" s="637"/>
      <c r="F83" s="479"/>
      <c r="G83" s="438" t="s">
        <v>376</v>
      </c>
      <c r="H83" s="410" t="s">
        <v>555</v>
      </c>
      <c r="I83" s="409" t="s">
        <v>368</v>
      </c>
      <c r="J83" s="409">
        <v>1622</v>
      </c>
      <c r="K83" s="416">
        <v>252</v>
      </c>
      <c r="L83" s="409">
        <v>408744</v>
      </c>
      <c r="M83" s="409">
        <v>408648.64320000005</v>
      </c>
      <c r="N83" s="409">
        <v>0</v>
      </c>
      <c r="O83" s="417">
        <v>-2.3334666977783432E-4</v>
      </c>
      <c r="P83" s="418"/>
    </row>
    <row r="84" spans="2:16" ht="14.4" x14ac:dyDescent="0.55000000000000004">
      <c r="B84" s="481"/>
      <c r="C84" s="480"/>
      <c r="D84" s="636"/>
      <c r="E84" s="637"/>
      <c r="F84" s="479"/>
      <c r="G84" s="438" t="s">
        <v>377</v>
      </c>
      <c r="H84" s="410" t="s">
        <v>555</v>
      </c>
      <c r="I84" s="409" t="s">
        <v>368</v>
      </c>
      <c r="J84" s="409">
        <v>1622</v>
      </c>
      <c r="K84" s="416">
        <v>216</v>
      </c>
      <c r="L84" s="409">
        <v>350352</v>
      </c>
      <c r="M84" s="409">
        <v>350270.26560000004</v>
      </c>
      <c r="N84" s="409">
        <v>0</v>
      </c>
      <c r="O84" s="417">
        <v>-2.3334666977783432E-4</v>
      </c>
      <c r="P84" s="418"/>
    </row>
    <row r="85" spans="2:16" ht="14.4" x14ac:dyDescent="0.55000000000000004">
      <c r="B85" s="481"/>
      <c r="C85" s="480"/>
      <c r="D85" s="636"/>
      <c r="E85" s="637"/>
      <c r="F85" s="479"/>
      <c r="G85" s="438" t="s">
        <v>611</v>
      </c>
      <c r="H85" s="410" t="s">
        <v>555</v>
      </c>
      <c r="I85" s="409" t="s">
        <v>368</v>
      </c>
      <c r="J85" s="409">
        <v>1622</v>
      </c>
      <c r="K85" s="416">
        <v>216</v>
      </c>
      <c r="L85" s="409">
        <v>350352</v>
      </c>
      <c r="M85" s="409">
        <v>350270.26560000004</v>
      </c>
      <c r="N85" s="409">
        <v>0</v>
      </c>
      <c r="O85" s="417">
        <v>-2.3334666977783432E-4</v>
      </c>
      <c r="P85" s="418"/>
    </row>
    <row r="86" spans="2:16" ht="14.4" x14ac:dyDescent="0.55000000000000004">
      <c r="B86" s="481"/>
      <c r="C86" s="480"/>
      <c r="D86" s="636"/>
      <c r="E86" s="637"/>
      <c r="F86" s="479"/>
      <c r="G86" s="438" t="s">
        <v>379</v>
      </c>
      <c r="H86" s="410" t="s">
        <v>555</v>
      </c>
      <c r="I86" s="409" t="s">
        <v>368</v>
      </c>
      <c r="J86" s="409">
        <v>1622</v>
      </c>
      <c r="K86" s="416">
        <v>216</v>
      </c>
      <c r="L86" s="409">
        <v>350352</v>
      </c>
      <c r="M86" s="409">
        <v>350270.26560000004</v>
      </c>
      <c r="N86" s="409">
        <v>0</v>
      </c>
      <c r="O86" s="417">
        <v>-2.3334666977783432E-4</v>
      </c>
      <c r="P86" s="418"/>
    </row>
    <row r="87" spans="2:16" ht="14.4" x14ac:dyDescent="0.55000000000000004">
      <c r="B87" s="481"/>
      <c r="C87" s="480"/>
      <c r="D87" s="636"/>
      <c r="E87" s="637"/>
      <c r="F87" s="479"/>
      <c r="G87" s="438" t="s">
        <v>612</v>
      </c>
      <c r="H87" s="410" t="s">
        <v>555</v>
      </c>
      <c r="I87" s="409" t="s">
        <v>368</v>
      </c>
      <c r="J87" s="409">
        <v>1622</v>
      </c>
      <c r="K87" s="416">
        <v>252</v>
      </c>
      <c r="L87" s="409">
        <v>408744</v>
      </c>
      <c r="M87" s="409">
        <v>408648.64320000005</v>
      </c>
      <c r="N87" s="409">
        <v>0</v>
      </c>
      <c r="O87" s="417">
        <v>-2.3334666977783432E-4</v>
      </c>
      <c r="P87" s="418"/>
    </row>
    <row r="88" spans="2:16" ht="14.4" x14ac:dyDescent="0.55000000000000004">
      <c r="B88" s="481"/>
      <c r="C88" s="480"/>
      <c r="D88" s="636"/>
      <c r="E88" s="637"/>
      <c r="F88" s="479"/>
      <c r="G88" s="438" t="s">
        <v>381</v>
      </c>
      <c r="H88" s="410" t="s">
        <v>555</v>
      </c>
      <c r="I88" s="409" t="s">
        <v>368</v>
      </c>
      <c r="J88" s="409">
        <v>1216</v>
      </c>
      <c r="K88" s="416">
        <v>252</v>
      </c>
      <c r="L88" s="409">
        <v>306432</v>
      </c>
      <c r="M88" s="409">
        <v>306486.48239999992</v>
      </c>
      <c r="N88" s="409">
        <v>0</v>
      </c>
      <c r="O88" s="417">
        <v>1.7776444681437853E-4</v>
      </c>
      <c r="P88" s="418"/>
    </row>
    <row r="89" spans="2:16" ht="14.4" x14ac:dyDescent="0.55000000000000004">
      <c r="B89" s="481"/>
      <c r="C89" s="480"/>
      <c r="D89" s="636"/>
      <c r="E89" s="637"/>
      <c r="F89" s="479"/>
      <c r="G89" s="438" t="s">
        <v>385</v>
      </c>
      <c r="H89" s="410" t="s">
        <v>555</v>
      </c>
      <c r="I89" s="409" t="s">
        <v>368</v>
      </c>
      <c r="J89" s="409">
        <v>1622</v>
      </c>
      <c r="K89" s="416">
        <v>702</v>
      </c>
      <c r="L89" s="409">
        <v>1138644</v>
      </c>
      <c r="M89" s="409">
        <v>1138378.3631999998</v>
      </c>
      <c r="N89" s="409">
        <v>0</v>
      </c>
      <c r="O89" s="417">
        <v>-2.3334666977814118E-4</v>
      </c>
      <c r="P89" s="418"/>
    </row>
    <row r="90" spans="2:16" ht="14.4" x14ac:dyDescent="0.55000000000000004">
      <c r="B90" s="481"/>
      <c r="C90" s="480"/>
      <c r="D90" s="636"/>
      <c r="E90" s="637"/>
      <c r="F90" s="479"/>
      <c r="G90" s="438" t="s">
        <v>377</v>
      </c>
      <c r="H90" s="410" t="s">
        <v>555</v>
      </c>
      <c r="I90" s="409" t="s">
        <v>368</v>
      </c>
      <c r="J90" s="409">
        <v>1351</v>
      </c>
      <c r="K90" s="416">
        <v>594</v>
      </c>
      <c r="L90" s="409">
        <v>802494</v>
      </c>
      <c r="M90" s="409">
        <v>802702.73160000006</v>
      </c>
      <c r="N90" s="409">
        <v>0</v>
      </c>
      <c r="O90" s="417">
        <v>2.600359906387758E-4</v>
      </c>
      <c r="P90" s="418"/>
    </row>
    <row r="91" spans="2:16" ht="14.4" x14ac:dyDescent="0.55000000000000004">
      <c r="B91" s="481"/>
      <c r="C91" s="480"/>
      <c r="D91" s="636"/>
      <c r="E91" s="637"/>
      <c r="F91" s="479"/>
      <c r="G91" s="438" t="s">
        <v>388</v>
      </c>
      <c r="H91" s="410" t="s">
        <v>555</v>
      </c>
      <c r="I91" s="409" t="s">
        <v>368</v>
      </c>
      <c r="J91" s="409">
        <v>1216</v>
      </c>
      <c r="K91" s="416">
        <v>702</v>
      </c>
      <c r="L91" s="409">
        <v>853632</v>
      </c>
      <c r="M91" s="409">
        <v>853783.77240000025</v>
      </c>
      <c r="N91" s="409">
        <v>0</v>
      </c>
      <c r="O91" s="417">
        <v>1.7776444681492871E-4</v>
      </c>
      <c r="P91" s="418"/>
    </row>
    <row r="92" spans="2:16" ht="14.4" x14ac:dyDescent="0.55000000000000004">
      <c r="B92" s="481"/>
      <c r="C92" s="480"/>
      <c r="D92" s="636"/>
      <c r="E92" s="637"/>
      <c r="F92" s="479"/>
      <c r="G92" s="438" t="s">
        <v>389</v>
      </c>
      <c r="H92" s="410" t="s">
        <v>555</v>
      </c>
      <c r="I92" s="409" t="s">
        <v>368</v>
      </c>
      <c r="J92" s="409">
        <v>1216</v>
      </c>
      <c r="K92" s="416">
        <v>594</v>
      </c>
      <c r="L92" s="409">
        <v>722304</v>
      </c>
      <c r="M92" s="409">
        <v>722432.42280000017</v>
      </c>
      <c r="N92" s="409">
        <v>0</v>
      </c>
      <c r="O92" s="417">
        <v>1.7776444681487914E-4</v>
      </c>
      <c r="P92" s="418"/>
    </row>
    <row r="93" spans="2:16" ht="14.4" x14ac:dyDescent="0.55000000000000004">
      <c r="B93" s="481"/>
      <c r="C93" s="480"/>
      <c r="D93" s="636"/>
      <c r="E93" s="637"/>
      <c r="F93" s="479"/>
      <c r="G93" s="438" t="s">
        <v>390</v>
      </c>
      <c r="H93" s="410" t="s">
        <v>555</v>
      </c>
      <c r="I93" s="409" t="s">
        <v>368</v>
      </c>
      <c r="J93" s="409">
        <v>1216</v>
      </c>
      <c r="K93" s="416">
        <v>594</v>
      </c>
      <c r="L93" s="409">
        <v>722304</v>
      </c>
      <c r="M93" s="409">
        <v>722432.42280000017</v>
      </c>
      <c r="N93" s="409">
        <v>0</v>
      </c>
      <c r="O93" s="417">
        <v>1.7776444681487914E-4</v>
      </c>
      <c r="P93" s="418"/>
    </row>
    <row r="94" spans="2:16" ht="14.4" x14ac:dyDescent="0.55000000000000004">
      <c r="B94" s="481"/>
      <c r="C94" s="480"/>
      <c r="D94" s="636"/>
      <c r="E94" s="637"/>
      <c r="F94" s="479"/>
      <c r="G94" s="438" t="s">
        <v>601</v>
      </c>
      <c r="H94" s="410" t="s">
        <v>559</v>
      </c>
      <c r="I94" s="409" t="s">
        <v>393</v>
      </c>
      <c r="J94" s="409">
        <v>3243</v>
      </c>
      <c r="K94" s="416">
        <v>216</v>
      </c>
      <c r="L94" s="409">
        <v>700488</v>
      </c>
      <c r="M94" s="409">
        <v>862607.47608373314</v>
      </c>
      <c r="N94" s="409">
        <v>0</v>
      </c>
      <c r="O94" s="417">
        <v>0.18794119060938469</v>
      </c>
      <c r="P94" s="418"/>
    </row>
    <row r="95" spans="2:16" ht="14.4" x14ac:dyDescent="0.55000000000000004">
      <c r="B95" s="481"/>
      <c r="C95" s="480"/>
      <c r="D95" s="636"/>
      <c r="E95" s="637"/>
      <c r="F95" s="479"/>
      <c r="G95" s="438" t="s">
        <v>602</v>
      </c>
      <c r="H95" s="410" t="s">
        <v>559</v>
      </c>
      <c r="I95" s="409" t="s">
        <v>64</v>
      </c>
      <c r="J95" s="409">
        <v>2162</v>
      </c>
      <c r="K95" s="416">
        <v>39</v>
      </c>
      <c r="L95" s="409">
        <v>84318</v>
      </c>
      <c r="M95" s="409">
        <v>104198.2785343127</v>
      </c>
      <c r="N95" s="409">
        <v>0</v>
      </c>
      <c r="O95" s="417">
        <v>0.19079277329678809</v>
      </c>
      <c r="P95" s="418"/>
    </row>
    <row r="96" spans="2:16" ht="14.4" x14ac:dyDescent="0.55000000000000004">
      <c r="B96" s="481"/>
      <c r="C96" s="480"/>
      <c r="D96" s="636"/>
      <c r="E96" s="637"/>
      <c r="F96" s="479"/>
      <c r="G96" s="438" t="s">
        <v>603</v>
      </c>
      <c r="H96" s="410" t="s">
        <v>559</v>
      </c>
      <c r="I96" s="409" t="s">
        <v>64</v>
      </c>
      <c r="J96" s="409">
        <v>2703</v>
      </c>
      <c r="K96" s="416">
        <v>72</v>
      </c>
      <c r="L96" s="409">
        <v>194616</v>
      </c>
      <c r="M96" s="409">
        <v>244405.45457139157</v>
      </c>
      <c r="N96" s="409">
        <v>0</v>
      </c>
      <c r="O96" s="417">
        <v>0.20371662595954021</v>
      </c>
      <c r="P96" s="418"/>
    </row>
    <row r="97" spans="2:16" ht="14.4" x14ac:dyDescent="0.55000000000000004">
      <c r="B97" s="481"/>
      <c r="C97" s="480"/>
      <c r="D97" s="636"/>
      <c r="E97" s="637"/>
      <c r="F97" s="479"/>
      <c r="G97" s="438" t="s">
        <v>604</v>
      </c>
      <c r="H97" s="410" t="s">
        <v>606</v>
      </c>
      <c r="I97" s="409" t="s">
        <v>397</v>
      </c>
      <c r="J97" s="409">
        <v>1612</v>
      </c>
      <c r="K97" s="416">
        <v>792</v>
      </c>
      <c r="L97" s="409">
        <v>1276704</v>
      </c>
      <c r="M97" s="409">
        <v>1572221.9896198947</v>
      </c>
      <c r="N97" s="409">
        <v>0</v>
      </c>
      <c r="O97" s="417">
        <v>0.18796200000442687</v>
      </c>
      <c r="P97" s="418"/>
    </row>
    <row r="98" spans="2:16" ht="14.4" x14ac:dyDescent="0.55000000000000004">
      <c r="B98" s="481"/>
      <c r="C98" s="480"/>
      <c r="D98" s="638"/>
      <c r="E98" s="639"/>
      <c r="F98" s="479"/>
      <c r="G98" s="438" t="s">
        <v>605</v>
      </c>
      <c r="H98" s="410" t="s">
        <v>606</v>
      </c>
      <c r="I98" s="409" t="s">
        <v>393</v>
      </c>
      <c r="J98" s="409">
        <v>2162</v>
      </c>
      <c r="K98" s="416">
        <v>792</v>
      </c>
      <c r="L98" s="409">
        <v>1712304</v>
      </c>
      <c r="M98" s="409">
        <v>2108596.1176641714</v>
      </c>
      <c r="N98" s="409">
        <v>0</v>
      </c>
      <c r="O98" s="417">
        <v>0.18794121564786426</v>
      </c>
      <c r="P98" s="418"/>
    </row>
    <row r="99" spans="2:16" ht="46.5" customHeight="1" x14ac:dyDescent="0.55000000000000004">
      <c r="B99" s="439"/>
      <c r="C99" s="409"/>
      <c r="D99" s="409"/>
      <c r="E99" s="409"/>
      <c r="F99" s="479" t="s">
        <v>89</v>
      </c>
      <c r="G99" s="479"/>
      <c r="H99" s="479"/>
      <c r="I99" s="479"/>
      <c r="J99" s="429"/>
      <c r="K99" s="430"/>
      <c r="L99" s="430">
        <v>197257207.74215758</v>
      </c>
      <c r="M99" s="430">
        <v>202500000.49800399</v>
      </c>
      <c r="N99" s="430">
        <v>99500000.073328644</v>
      </c>
      <c r="O99" s="417">
        <v>2.5890334533103281E-2</v>
      </c>
      <c r="P99" s="418"/>
    </row>
    <row r="100" spans="2:16" ht="15.75" customHeight="1" x14ac:dyDescent="0.55000000000000004">
      <c r="C100" s="431"/>
      <c r="D100" s="431"/>
      <c r="E100" s="431"/>
      <c r="F100" s="423"/>
      <c r="G100" s="423"/>
      <c r="H100" s="423"/>
      <c r="I100" s="423"/>
    </row>
    <row r="101" spans="2:16" ht="15.75" customHeight="1" x14ac:dyDescent="0.55000000000000004">
      <c r="C101" s="431"/>
      <c r="D101" s="431"/>
      <c r="E101" s="431"/>
      <c r="F101" s="423"/>
      <c r="G101" s="423"/>
      <c r="H101" s="423"/>
      <c r="I101" s="423"/>
    </row>
    <row r="102" spans="2:16" ht="15.75" customHeight="1" x14ac:dyDescent="0.55000000000000004">
      <c r="C102" s="431"/>
      <c r="D102" s="431"/>
      <c r="E102" s="431"/>
      <c r="F102" s="423"/>
      <c r="G102" s="423"/>
      <c r="H102" s="423"/>
      <c r="I102" s="423"/>
    </row>
    <row r="103" spans="2:16" ht="15.75" customHeight="1" x14ac:dyDescent="0.55000000000000004">
      <c r="C103" s="431"/>
      <c r="D103" s="431"/>
      <c r="E103" s="431"/>
      <c r="F103" s="423"/>
      <c r="G103" s="423"/>
      <c r="H103" s="423"/>
      <c r="I103" s="423"/>
    </row>
    <row r="104" spans="2:16" ht="15.75" customHeight="1" x14ac:dyDescent="0.55000000000000004">
      <c r="C104" s="431"/>
      <c r="D104" s="431"/>
      <c r="E104" s="431"/>
      <c r="F104" s="423"/>
      <c r="G104" s="423"/>
      <c r="H104" s="423"/>
      <c r="I104" s="423"/>
    </row>
    <row r="105" spans="2:16" ht="15.75" customHeight="1" x14ac:dyDescent="0.55000000000000004">
      <c r="C105" s="431"/>
      <c r="D105" s="431"/>
      <c r="E105" s="431"/>
      <c r="F105" s="423"/>
      <c r="G105" s="423"/>
      <c r="H105" s="423"/>
      <c r="I105" s="423"/>
    </row>
    <row r="106" spans="2:16" ht="15.75" customHeight="1" x14ac:dyDescent="0.55000000000000004">
      <c r="C106" s="431"/>
      <c r="D106" s="431"/>
      <c r="E106" s="431"/>
      <c r="F106" s="423"/>
      <c r="G106" s="423"/>
      <c r="H106" s="423"/>
      <c r="I106" s="423"/>
    </row>
    <row r="107" spans="2:16" ht="15.75" customHeight="1" x14ac:dyDescent="0.55000000000000004">
      <c r="C107" s="431"/>
      <c r="D107" s="431"/>
      <c r="E107" s="431"/>
      <c r="F107" s="423"/>
      <c r="G107" s="423"/>
      <c r="H107" s="423"/>
      <c r="I107" s="423"/>
    </row>
    <row r="108" spans="2:16" ht="15.75" customHeight="1" x14ac:dyDescent="0.55000000000000004">
      <c r="C108" s="431"/>
      <c r="D108" s="431"/>
      <c r="E108" s="431"/>
      <c r="F108" s="423"/>
      <c r="G108" s="423"/>
      <c r="H108" s="423"/>
      <c r="I108" s="423"/>
    </row>
    <row r="109" spans="2:16" ht="15.75" customHeight="1" x14ac:dyDescent="0.55000000000000004">
      <c r="C109" s="431"/>
      <c r="D109" s="431"/>
      <c r="E109" s="431"/>
      <c r="F109" s="423"/>
      <c r="G109" s="423"/>
      <c r="H109" s="423"/>
      <c r="I109" s="423"/>
    </row>
    <row r="110" spans="2:16" ht="15.75" customHeight="1" x14ac:dyDescent="0.55000000000000004">
      <c r="C110" s="431"/>
      <c r="D110" s="431"/>
      <c r="E110" s="431"/>
      <c r="F110" s="423"/>
      <c r="G110" s="423"/>
      <c r="H110" s="423"/>
      <c r="I110" s="423"/>
    </row>
    <row r="111" spans="2:16" ht="15.75" customHeight="1" x14ac:dyDescent="0.55000000000000004">
      <c r="C111" s="431"/>
      <c r="D111" s="431"/>
      <c r="E111" s="431"/>
      <c r="F111" s="423"/>
      <c r="G111" s="423"/>
      <c r="H111" s="423"/>
      <c r="I111" s="423"/>
    </row>
    <row r="112" spans="2:16" ht="15.75" customHeight="1" x14ac:dyDescent="0.55000000000000004">
      <c r="C112" s="431"/>
      <c r="D112" s="431"/>
      <c r="E112" s="431"/>
      <c r="F112" s="423"/>
      <c r="G112" s="423"/>
      <c r="H112" s="423"/>
      <c r="I112" s="423"/>
    </row>
    <row r="113" spans="3:9" ht="15.75" customHeight="1" x14ac:dyDescent="0.55000000000000004">
      <c r="C113" s="431"/>
      <c r="D113" s="431"/>
      <c r="E113" s="431"/>
      <c r="F113" s="423"/>
      <c r="G113" s="423"/>
      <c r="H113" s="423"/>
      <c r="I113" s="423"/>
    </row>
    <row r="114" spans="3:9" ht="15.75" customHeight="1" x14ac:dyDescent="0.55000000000000004">
      <c r="C114" s="431"/>
      <c r="D114" s="431"/>
      <c r="E114" s="431"/>
      <c r="F114" s="423"/>
      <c r="G114" s="423"/>
      <c r="H114" s="423"/>
      <c r="I114" s="423"/>
    </row>
    <row r="115" spans="3:9" ht="15.75" customHeight="1" x14ac:dyDescent="0.55000000000000004">
      <c r="C115" s="431"/>
      <c r="D115" s="431"/>
      <c r="E115" s="431"/>
      <c r="F115" s="423"/>
      <c r="G115" s="423"/>
      <c r="H115" s="423"/>
      <c r="I115" s="423"/>
    </row>
    <row r="116" spans="3:9" ht="15.75" customHeight="1" x14ac:dyDescent="0.55000000000000004">
      <c r="C116" s="431"/>
      <c r="D116" s="431"/>
      <c r="E116" s="431"/>
      <c r="F116" s="423"/>
      <c r="G116" s="423"/>
      <c r="H116" s="423"/>
      <c r="I116" s="423"/>
    </row>
    <row r="117" spans="3:9" ht="15.75" customHeight="1" x14ac:dyDescent="0.55000000000000004">
      <c r="C117" s="431"/>
      <c r="D117" s="431"/>
      <c r="E117" s="431"/>
      <c r="F117" s="423"/>
      <c r="G117" s="423"/>
      <c r="H117" s="423"/>
      <c r="I117" s="423"/>
    </row>
    <row r="118" spans="3:9" ht="15.75" customHeight="1" x14ac:dyDescent="0.55000000000000004">
      <c r="C118" s="431"/>
      <c r="D118" s="431"/>
      <c r="E118" s="431"/>
      <c r="F118" s="423"/>
      <c r="G118" s="423"/>
      <c r="H118" s="423"/>
      <c r="I118" s="423"/>
    </row>
    <row r="119" spans="3:9" ht="15.75" customHeight="1" x14ac:dyDescent="0.55000000000000004">
      <c r="C119" s="431"/>
      <c r="D119" s="431"/>
      <c r="E119" s="431"/>
      <c r="F119" s="423"/>
      <c r="G119" s="423"/>
      <c r="H119" s="423"/>
      <c r="I119" s="423"/>
    </row>
    <row r="120" spans="3:9" ht="15.75" customHeight="1" x14ac:dyDescent="0.55000000000000004">
      <c r="C120" s="431"/>
      <c r="D120" s="431"/>
      <c r="E120" s="431"/>
      <c r="F120" s="423"/>
      <c r="G120" s="423"/>
      <c r="H120" s="423"/>
      <c r="I120" s="423"/>
    </row>
    <row r="121" spans="3:9" ht="15.75" customHeight="1" x14ac:dyDescent="0.55000000000000004">
      <c r="C121" s="431"/>
      <c r="D121" s="431"/>
      <c r="E121" s="431"/>
      <c r="F121" s="423"/>
      <c r="G121" s="423"/>
      <c r="H121" s="423"/>
      <c r="I121" s="423"/>
    </row>
    <row r="122" spans="3:9" ht="15.75" customHeight="1" x14ac:dyDescent="0.55000000000000004">
      <c r="C122" s="431"/>
      <c r="D122" s="431"/>
      <c r="E122" s="431"/>
      <c r="F122" s="423"/>
      <c r="G122" s="423"/>
      <c r="H122" s="423"/>
      <c r="I122" s="423"/>
    </row>
    <row r="123" spans="3:9" ht="15.75" customHeight="1" x14ac:dyDescent="0.55000000000000004">
      <c r="C123" s="431"/>
      <c r="D123" s="431"/>
      <c r="E123" s="431"/>
      <c r="F123" s="423"/>
      <c r="G123" s="423"/>
      <c r="H123" s="423"/>
      <c r="I123" s="423"/>
    </row>
    <row r="124" spans="3:9" ht="15.75" customHeight="1" x14ac:dyDescent="0.55000000000000004">
      <c r="C124" s="431"/>
      <c r="D124" s="431"/>
      <c r="E124" s="431"/>
      <c r="F124" s="423"/>
      <c r="G124" s="423"/>
      <c r="H124" s="423"/>
      <c r="I124" s="423"/>
    </row>
    <row r="125" spans="3:9" ht="15.75" customHeight="1" x14ac:dyDescent="0.55000000000000004">
      <c r="C125" s="431"/>
      <c r="D125" s="431"/>
      <c r="E125" s="431"/>
      <c r="F125" s="423"/>
      <c r="G125" s="423"/>
      <c r="H125" s="423"/>
      <c r="I125" s="423"/>
    </row>
    <row r="126" spans="3:9" ht="15.75" customHeight="1" x14ac:dyDescent="0.55000000000000004">
      <c r="C126" s="431"/>
      <c r="D126" s="431"/>
      <c r="E126" s="431"/>
      <c r="F126" s="423"/>
      <c r="G126" s="423"/>
      <c r="H126" s="423"/>
      <c r="I126" s="423"/>
    </row>
    <row r="127" spans="3:9" ht="15.75" customHeight="1" x14ac:dyDescent="0.55000000000000004">
      <c r="C127" s="431"/>
      <c r="D127" s="431"/>
      <c r="E127" s="431"/>
      <c r="F127" s="423"/>
      <c r="G127" s="423"/>
      <c r="H127" s="423"/>
      <c r="I127" s="423"/>
    </row>
    <row r="128" spans="3:9" ht="15.75" customHeight="1" x14ac:dyDescent="0.55000000000000004">
      <c r="C128" s="431"/>
      <c r="D128" s="431"/>
      <c r="E128" s="431"/>
      <c r="F128" s="423"/>
      <c r="G128" s="423"/>
      <c r="H128" s="423"/>
      <c r="I128" s="423"/>
    </row>
    <row r="129" spans="3:9" ht="15.75" customHeight="1" x14ac:dyDescent="0.55000000000000004">
      <c r="C129" s="431"/>
      <c r="D129" s="431"/>
      <c r="E129" s="431"/>
      <c r="F129" s="423"/>
      <c r="G129" s="423"/>
      <c r="H129" s="423"/>
      <c r="I129" s="423"/>
    </row>
    <row r="130" spans="3:9" ht="15.75" customHeight="1" x14ac:dyDescent="0.55000000000000004">
      <c r="C130" s="431"/>
      <c r="D130" s="431"/>
      <c r="E130" s="431"/>
      <c r="F130" s="423"/>
      <c r="G130" s="423"/>
      <c r="H130" s="423"/>
      <c r="I130" s="423"/>
    </row>
    <row r="131" spans="3:9" ht="15.75" customHeight="1" x14ac:dyDescent="0.55000000000000004">
      <c r="C131" s="431"/>
      <c r="D131" s="431"/>
      <c r="E131" s="431"/>
      <c r="F131" s="423"/>
      <c r="G131" s="423"/>
      <c r="H131" s="423"/>
      <c r="I131" s="423"/>
    </row>
    <row r="132" spans="3:9" ht="15.75" customHeight="1" x14ac:dyDescent="0.55000000000000004">
      <c r="C132" s="431"/>
      <c r="D132" s="431"/>
      <c r="E132" s="431"/>
      <c r="F132" s="423"/>
      <c r="G132" s="423"/>
      <c r="H132" s="423"/>
      <c r="I132" s="423"/>
    </row>
    <row r="133" spans="3:9" ht="15.75" customHeight="1" x14ac:dyDescent="0.55000000000000004">
      <c r="C133" s="431"/>
      <c r="D133" s="431"/>
      <c r="E133" s="431"/>
      <c r="F133" s="423"/>
      <c r="G133" s="423"/>
      <c r="H133" s="423"/>
      <c r="I133" s="423"/>
    </row>
    <row r="134" spans="3:9" ht="15.75" customHeight="1" x14ac:dyDescent="0.55000000000000004">
      <c r="C134" s="431"/>
      <c r="D134" s="431"/>
      <c r="E134" s="431"/>
      <c r="F134" s="423"/>
      <c r="G134" s="423"/>
      <c r="H134" s="423"/>
      <c r="I134" s="423"/>
    </row>
    <row r="135" spans="3:9" ht="15.75" customHeight="1" x14ac:dyDescent="0.55000000000000004">
      <c r="C135" s="431"/>
      <c r="D135" s="431"/>
      <c r="E135" s="431"/>
      <c r="F135" s="423"/>
      <c r="G135" s="423"/>
      <c r="H135" s="423"/>
      <c r="I135" s="423"/>
    </row>
    <row r="136" spans="3:9" ht="15.75" customHeight="1" x14ac:dyDescent="0.55000000000000004">
      <c r="C136" s="431"/>
      <c r="D136" s="431"/>
      <c r="E136" s="431"/>
      <c r="F136" s="423"/>
      <c r="G136" s="423"/>
      <c r="H136" s="423"/>
      <c r="I136" s="423"/>
    </row>
    <row r="137" spans="3:9" ht="15.75" customHeight="1" x14ac:dyDescent="0.55000000000000004">
      <c r="C137" s="422"/>
      <c r="D137" s="422"/>
      <c r="E137" s="422"/>
      <c r="F137" s="423"/>
      <c r="G137" s="423"/>
      <c r="H137" s="423"/>
      <c r="I137" s="423"/>
    </row>
    <row r="138" spans="3:9" ht="15.75" customHeight="1" x14ac:dyDescent="0.55000000000000004">
      <c r="C138" s="422"/>
      <c r="D138" s="422"/>
      <c r="E138" s="422"/>
      <c r="F138" s="423"/>
      <c r="G138" s="423"/>
      <c r="H138" s="423"/>
      <c r="I138" s="423"/>
    </row>
    <row r="139" spans="3:9" ht="15.75" customHeight="1" x14ac:dyDescent="0.55000000000000004">
      <c r="C139" s="422"/>
      <c r="D139" s="422"/>
      <c r="E139" s="422"/>
      <c r="F139" s="423"/>
      <c r="G139" s="423"/>
      <c r="H139" s="423"/>
      <c r="I139" s="423"/>
    </row>
    <row r="140" spans="3:9" ht="15.75" customHeight="1" x14ac:dyDescent="0.55000000000000004">
      <c r="C140" s="422"/>
      <c r="D140" s="422"/>
      <c r="E140" s="422"/>
      <c r="F140" s="423"/>
      <c r="G140" s="423"/>
      <c r="H140" s="423"/>
      <c r="I140" s="423"/>
    </row>
    <row r="141" spans="3:9" ht="15.75" customHeight="1" x14ac:dyDescent="0.55000000000000004">
      <c r="C141" s="422"/>
      <c r="D141" s="422"/>
      <c r="E141" s="422"/>
      <c r="F141" s="423"/>
      <c r="G141" s="423"/>
      <c r="H141" s="423"/>
      <c r="I141" s="423"/>
    </row>
    <row r="142" spans="3:9" ht="15.75" customHeight="1" x14ac:dyDescent="0.55000000000000004">
      <c r="C142" s="422"/>
      <c r="D142" s="422"/>
      <c r="E142" s="422"/>
      <c r="F142" s="423"/>
      <c r="G142" s="423"/>
      <c r="H142" s="423"/>
      <c r="I142" s="423"/>
    </row>
    <row r="143" spans="3:9" ht="15.75" customHeight="1" x14ac:dyDescent="0.55000000000000004">
      <c r="C143" s="422"/>
      <c r="D143" s="422"/>
      <c r="E143" s="422"/>
      <c r="F143" s="423"/>
      <c r="G143" s="423"/>
      <c r="H143" s="423"/>
      <c r="I143" s="423"/>
    </row>
    <row r="144" spans="3:9" ht="15.75" customHeight="1" x14ac:dyDescent="0.55000000000000004">
      <c r="C144" s="422"/>
      <c r="D144" s="422"/>
      <c r="E144" s="422"/>
      <c r="F144" s="423"/>
      <c r="G144" s="423"/>
      <c r="H144" s="423"/>
      <c r="I144" s="423"/>
    </row>
    <row r="145" spans="3:9" ht="15.75" customHeight="1" x14ac:dyDescent="0.55000000000000004">
      <c r="C145" s="422"/>
      <c r="D145" s="422"/>
      <c r="E145" s="422"/>
      <c r="F145" s="423"/>
      <c r="G145" s="423"/>
      <c r="H145" s="423"/>
      <c r="I145" s="423"/>
    </row>
    <row r="146" spans="3:9" ht="15.75" customHeight="1" x14ac:dyDescent="0.55000000000000004">
      <c r="C146" s="422"/>
      <c r="D146" s="422"/>
      <c r="E146" s="422"/>
      <c r="F146" s="423"/>
      <c r="G146" s="423"/>
      <c r="H146" s="423"/>
      <c r="I146" s="423"/>
    </row>
    <row r="147" spans="3:9" ht="15.75" customHeight="1" x14ac:dyDescent="0.55000000000000004">
      <c r="C147" s="422"/>
      <c r="D147" s="422"/>
      <c r="E147" s="422"/>
      <c r="F147" s="423"/>
      <c r="G147" s="423"/>
      <c r="H147" s="423"/>
      <c r="I147" s="423"/>
    </row>
    <row r="148" spans="3:9" ht="15.75" customHeight="1" x14ac:dyDescent="0.55000000000000004">
      <c r="C148" s="422"/>
      <c r="D148" s="422"/>
      <c r="E148" s="422"/>
      <c r="F148" s="423"/>
      <c r="G148" s="423"/>
      <c r="H148" s="423"/>
      <c r="I148" s="423"/>
    </row>
    <row r="149" spans="3:9" ht="15.75" customHeight="1" x14ac:dyDescent="0.55000000000000004">
      <c r="C149" s="422"/>
      <c r="D149" s="422"/>
      <c r="E149" s="422"/>
      <c r="F149" s="423"/>
      <c r="G149" s="423"/>
      <c r="H149" s="423"/>
      <c r="I149" s="423"/>
    </row>
    <row r="150" spans="3:9" ht="15.75" customHeight="1" x14ac:dyDescent="0.55000000000000004">
      <c r="C150" s="422"/>
      <c r="D150" s="422"/>
      <c r="E150" s="422"/>
      <c r="F150" s="423"/>
      <c r="G150" s="423"/>
      <c r="H150" s="423"/>
      <c r="I150" s="423"/>
    </row>
    <row r="151" spans="3:9" ht="15.75" customHeight="1" x14ac:dyDescent="0.55000000000000004">
      <c r="C151" s="422"/>
      <c r="D151" s="422"/>
      <c r="E151" s="422"/>
      <c r="F151" s="423"/>
      <c r="G151" s="423"/>
      <c r="H151" s="423"/>
      <c r="I151" s="423"/>
    </row>
    <row r="152" spans="3:9" ht="15.75" customHeight="1" x14ac:dyDescent="0.55000000000000004">
      <c r="C152" s="422"/>
      <c r="D152" s="422"/>
      <c r="E152" s="422"/>
      <c r="F152" s="423"/>
      <c r="G152" s="423"/>
      <c r="H152" s="423"/>
      <c r="I152" s="423"/>
    </row>
    <row r="153" spans="3:9" ht="15.75" customHeight="1" x14ac:dyDescent="0.55000000000000004">
      <c r="C153" s="422"/>
      <c r="D153" s="422"/>
      <c r="E153" s="422"/>
      <c r="F153" s="423"/>
      <c r="G153" s="423"/>
      <c r="H153" s="423"/>
      <c r="I153" s="423"/>
    </row>
    <row r="154" spans="3:9" ht="15.75" customHeight="1" x14ac:dyDescent="0.55000000000000004"/>
    <row r="155" spans="3:9" ht="15.75" customHeight="1" x14ac:dyDescent="0.55000000000000004"/>
    <row r="156" spans="3:9" ht="15.75" customHeight="1" x14ac:dyDescent="0.55000000000000004"/>
    <row r="157" spans="3:9" ht="15.75" customHeight="1" x14ac:dyDescent="0.55000000000000004"/>
    <row r="158" spans="3:9" ht="15.75" customHeight="1" x14ac:dyDescent="0.55000000000000004"/>
    <row r="159" spans="3:9" ht="15.75" customHeight="1" x14ac:dyDescent="0.55000000000000004"/>
    <row r="160" spans="3:9" ht="15.75" customHeight="1" x14ac:dyDescent="0.55000000000000004"/>
    <row r="161" ht="15.75" customHeight="1" x14ac:dyDescent="0.55000000000000004"/>
    <row r="162" ht="15.75" customHeight="1" x14ac:dyDescent="0.55000000000000004"/>
    <row r="163" ht="15.75" customHeight="1" x14ac:dyDescent="0.55000000000000004"/>
    <row r="164" ht="15.75" customHeight="1" x14ac:dyDescent="0.55000000000000004"/>
    <row r="165" ht="15.75" customHeight="1" x14ac:dyDescent="0.55000000000000004"/>
    <row r="166" ht="15.75" customHeight="1" x14ac:dyDescent="0.55000000000000004"/>
    <row r="167" ht="15.75" customHeight="1" x14ac:dyDescent="0.55000000000000004"/>
    <row r="168" ht="15.75" customHeight="1" x14ac:dyDescent="0.55000000000000004"/>
    <row r="169" ht="15.75" customHeight="1" x14ac:dyDescent="0.55000000000000004"/>
    <row r="170" ht="15.75" customHeight="1" x14ac:dyDescent="0.55000000000000004"/>
    <row r="171" ht="15.75" customHeight="1" x14ac:dyDescent="0.55000000000000004"/>
    <row r="172" ht="15.75" customHeight="1" x14ac:dyDescent="0.55000000000000004"/>
    <row r="173" ht="15.75" customHeight="1" x14ac:dyDescent="0.55000000000000004"/>
    <row r="174" ht="15.75" customHeight="1" x14ac:dyDescent="0.55000000000000004"/>
    <row r="175" ht="15.75" customHeight="1" x14ac:dyDescent="0.55000000000000004"/>
    <row r="176" ht="15.75" customHeight="1" x14ac:dyDescent="0.55000000000000004"/>
    <row r="177" ht="15.75" customHeight="1" x14ac:dyDescent="0.55000000000000004"/>
    <row r="178" ht="15.75" customHeight="1" x14ac:dyDescent="0.55000000000000004"/>
    <row r="179" ht="15.75" customHeight="1" x14ac:dyDescent="0.55000000000000004"/>
    <row r="180" ht="15.75" customHeight="1" x14ac:dyDescent="0.55000000000000004"/>
    <row r="181" ht="15.75" customHeight="1" x14ac:dyDescent="0.55000000000000004"/>
    <row r="182" ht="15.75" customHeight="1" x14ac:dyDescent="0.55000000000000004"/>
    <row r="183" ht="15.75" customHeight="1" x14ac:dyDescent="0.55000000000000004"/>
    <row r="184" ht="15.75" customHeight="1" x14ac:dyDescent="0.55000000000000004"/>
    <row r="185" ht="15.75" customHeight="1" x14ac:dyDescent="0.55000000000000004"/>
    <row r="186" ht="15.75" customHeight="1" x14ac:dyDescent="0.55000000000000004"/>
    <row r="187" ht="15.75" customHeight="1" x14ac:dyDescent="0.55000000000000004"/>
    <row r="188" ht="15.75" customHeight="1" x14ac:dyDescent="0.55000000000000004"/>
    <row r="189" ht="15.75" customHeight="1" x14ac:dyDescent="0.55000000000000004"/>
    <row r="190" ht="15.75" customHeight="1" x14ac:dyDescent="0.55000000000000004"/>
    <row r="191" ht="15.75" customHeight="1" x14ac:dyDescent="0.55000000000000004"/>
    <row r="192" ht="15.75" customHeight="1" x14ac:dyDescent="0.55000000000000004"/>
    <row r="193" ht="15.75" customHeight="1" x14ac:dyDescent="0.55000000000000004"/>
    <row r="194" ht="15.75" customHeight="1" x14ac:dyDescent="0.55000000000000004"/>
    <row r="195" ht="15.75" customHeight="1" x14ac:dyDescent="0.55000000000000004"/>
    <row r="196" ht="15.75" customHeight="1" x14ac:dyDescent="0.55000000000000004"/>
    <row r="197" ht="15.75" customHeight="1" x14ac:dyDescent="0.55000000000000004"/>
    <row r="198" ht="15.75" customHeight="1" x14ac:dyDescent="0.55000000000000004"/>
    <row r="199" ht="15.75" customHeight="1" x14ac:dyDescent="0.55000000000000004"/>
    <row r="200" ht="15.75" customHeight="1" x14ac:dyDescent="0.55000000000000004"/>
    <row r="201" ht="15.75" customHeight="1" x14ac:dyDescent="0.55000000000000004"/>
    <row r="202" ht="15.75" customHeight="1" x14ac:dyDescent="0.55000000000000004"/>
    <row r="203" ht="15.75" customHeight="1" x14ac:dyDescent="0.55000000000000004"/>
    <row r="204" ht="15.75" customHeight="1" x14ac:dyDescent="0.55000000000000004"/>
    <row r="205" ht="15.75" customHeight="1" x14ac:dyDescent="0.55000000000000004"/>
    <row r="206" ht="15.75" customHeight="1" x14ac:dyDescent="0.55000000000000004"/>
    <row r="207" ht="15.75" customHeight="1" x14ac:dyDescent="0.55000000000000004"/>
    <row r="208" ht="15.75" customHeight="1" x14ac:dyDescent="0.55000000000000004"/>
    <row r="209" ht="15.75" customHeight="1" x14ac:dyDescent="0.55000000000000004"/>
    <row r="210" ht="15.75" customHeight="1" x14ac:dyDescent="0.55000000000000004"/>
    <row r="211" ht="15.75" customHeight="1" x14ac:dyDescent="0.55000000000000004"/>
    <row r="212" ht="15.75" customHeight="1" x14ac:dyDescent="0.55000000000000004"/>
    <row r="213" ht="15.75" customHeight="1" x14ac:dyDescent="0.55000000000000004"/>
    <row r="214" ht="15.75" customHeight="1" x14ac:dyDescent="0.55000000000000004"/>
    <row r="215" ht="15.75" customHeight="1" x14ac:dyDescent="0.55000000000000004"/>
    <row r="216" ht="15.75" customHeight="1" x14ac:dyDescent="0.55000000000000004"/>
    <row r="217" ht="15.75" customHeight="1" x14ac:dyDescent="0.55000000000000004"/>
    <row r="218" ht="15.75" customHeight="1" x14ac:dyDescent="0.55000000000000004"/>
    <row r="219" ht="15.75" customHeight="1" x14ac:dyDescent="0.55000000000000004"/>
    <row r="220" ht="15.75" customHeight="1" x14ac:dyDescent="0.55000000000000004"/>
    <row r="221" ht="15.75" customHeight="1" x14ac:dyDescent="0.55000000000000004"/>
    <row r="222" ht="15.75" customHeight="1" x14ac:dyDescent="0.55000000000000004"/>
    <row r="223" ht="15.75" customHeight="1" x14ac:dyDescent="0.55000000000000004"/>
    <row r="224" ht="15.75" customHeight="1" x14ac:dyDescent="0.55000000000000004"/>
    <row r="225" ht="15.75" customHeight="1" x14ac:dyDescent="0.55000000000000004"/>
    <row r="226" ht="15.75" customHeight="1" x14ac:dyDescent="0.55000000000000004"/>
    <row r="227" ht="15.75" customHeight="1" x14ac:dyDescent="0.55000000000000004"/>
    <row r="228" ht="15.75" customHeight="1" x14ac:dyDescent="0.55000000000000004"/>
    <row r="229" ht="15.75" customHeight="1" x14ac:dyDescent="0.55000000000000004"/>
    <row r="230" ht="15.75" customHeight="1" x14ac:dyDescent="0.55000000000000004"/>
    <row r="231" ht="15.75" customHeight="1" x14ac:dyDescent="0.55000000000000004"/>
    <row r="232" ht="15.75" customHeight="1" x14ac:dyDescent="0.55000000000000004"/>
    <row r="233" ht="15.75" customHeight="1" x14ac:dyDescent="0.55000000000000004"/>
    <row r="234" ht="15.75" customHeight="1" x14ac:dyDescent="0.55000000000000004"/>
    <row r="235" ht="15.75" customHeight="1" x14ac:dyDescent="0.55000000000000004"/>
    <row r="236" ht="15.75" customHeight="1" x14ac:dyDescent="0.55000000000000004"/>
    <row r="237" ht="15.75" customHeight="1" x14ac:dyDescent="0.55000000000000004"/>
    <row r="238" ht="15.75" customHeight="1" x14ac:dyDescent="0.55000000000000004"/>
    <row r="239" ht="15.75" customHeight="1" x14ac:dyDescent="0.55000000000000004"/>
    <row r="240" ht="15.75" customHeight="1" x14ac:dyDescent="0.55000000000000004"/>
    <row r="241" ht="15.75" customHeight="1" x14ac:dyDescent="0.55000000000000004"/>
    <row r="242" ht="15.75" customHeight="1" x14ac:dyDescent="0.55000000000000004"/>
    <row r="243" ht="15.75" customHeight="1" x14ac:dyDescent="0.55000000000000004"/>
    <row r="244" ht="15.75" customHeight="1" x14ac:dyDescent="0.55000000000000004"/>
    <row r="245" ht="15.75" customHeight="1" x14ac:dyDescent="0.55000000000000004"/>
    <row r="246" ht="15.75" customHeight="1" x14ac:dyDescent="0.55000000000000004"/>
    <row r="247" ht="15.75" customHeight="1" x14ac:dyDescent="0.55000000000000004"/>
    <row r="248" ht="15.75" customHeight="1" x14ac:dyDescent="0.55000000000000004"/>
    <row r="249" ht="15.75" customHeight="1" x14ac:dyDescent="0.55000000000000004"/>
    <row r="250" ht="15.75" customHeight="1" x14ac:dyDescent="0.55000000000000004"/>
    <row r="251" ht="15.75" customHeight="1" x14ac:dyDescent="0.55000000000000004"/>
    <row r="252" ht="15.75" customHeight="1" x14ac:dyDescent="0.55000000000000004"/>
    <row r="253" ht="15.75" customHeight="1" x14ac:dyDescent="0.55000000000000004"/>
    <row r="254" ht="15.75" customHeight="1" x14ac:dyDescent="0.55000000000000004"/>
    <row r="255" ht="15.75" customHeight="1" x14ac:dyDescent="0.55000000000000004"/>
    <row r="256" ht="15.75" customHeight="1" x14ac:dyDescent="0.55000000000000004"/>
    <row r="257" ht="15.75" customHeight="1" x14ac:dyDescent="0.55000000000000004"/>
    <row r="258" ht="15.75" customHeight="1" x14ac:dyDescent="0.55000000000000004"/>
    <row r="259" ht="15.75" customHeight="1" x14ac:dyDescent="0.55000000000000004"/>
    <row r="260" ht="15.75" customHeight="1" x14ac:dyDescent="0.55000000000000004"/>
    <row r="261" ht="15.75" customHeight="1" x14ac:dyDescent="0.55000000000000004"/>
    <row r="262" ht="15.75" customHeight="1" x14ac:dyDescent="0.55000000000000004"/>
    <row r="263" ht="15.75" customHeight="1" x14ac:dyDescent="0.55000000000000004"/>
    <row r="264" ht="15.75" customHeight="1" x14ac:dyDescent="0.55000000000000004"/>
    <row r="265" ht="15.75" customHeight="1" x14ac:dyDescent="0.55000000000000004"/>
    <row r="266" ht="15.75" customHeight="1" x14ac:dyDescent="0.55000000000000004"/>
    <row r="267" ht="15.75" customHeight="1" x14ac:dyDescent="0.55000000000000004"/>
    <row r="268" ht="15.75" customHeight="1" x14ac:dyDescent="0.55000000000000004"/>
    <row r="269" ht="15.75" customHeight="1" x14ac:dyDescent="0.55000000000000004"/>
    <row r="270" ht="15.75" customHeight="1" x14ac:dyDescent="0.55000000000000004"/>
    <row r="271" ht="15.75" customHeight="1" x14ac:dyDescent="0.55000000000000004"/>
    <row r="272" ht="15.75" customHeight="1" x14ac:dyDescent="0.55000000000000004"/>
    <row r="273" ht="15.75" customHeight="1" x14ac:dyDescent="0.55000000000000004"/>
    <row r="274" ht="15.75" customHeight="1" x14ac:dyDescent="0.55000000000000004"/>
    <row r="275" ht="15.75" customHeight="1" x14ac:dyDescent="0.55000000000000004"/>
    <row r="276" ht="15.75" customHeight="1" x14ac:dyDescent="0.55000000000000004"/>
    <row r="277" ht="15.75" customHeight="1" x14ac:dyDescent="0.55000000000000004"/>
    <row r="278" ht="15.75" customHeight="1" x14ac:dyDescent="0.55000000000000004"/>
    <row r="279" ht="15.75" customHeight="1" x14ac:dyDescent="0.55000000000000004"/>
    <row r="280" ht="15.75" customHeight="1" x14ac:dyDescent="0.55000000000000004"/>
    <row r="281" ht="15.75" customHeight="1" x14ac:dyDescent="0.55000000000000004"/>
    <row r="282" ht="15.75" customHeight="1" x14ac:dyDescent="0.55000000000000004"/>
    <row r="283" ht="15.75" customHeight="1" x14ac:dyDescent="0.55000000000000004"/>
    <row r="284" ht="15.75" customHeight="1" x14ac:dyDescent="0.55000000000000004"/>
    <row r="285" ht="15.75" customHeight="1" x14ac:dyDescent="0.55000000000000004"/>
    <row r="286" ht="15.75" customHeight="1" x14ac:dyDescent="0.55000000000000004"/>
    <row r="287" ht="15.75" customHeight="1" x14ac:dyDescent="0.55000000000000004"/>
    <row r="288" ht="15.75" customHeight="1" x14ac:dyDescent="0.55000000000000004"/>
    <row r="289" ht="15.75" customHeight="1" x14ac:dyDescent="0.55000000000000004"/>
    <row r="290" ht="15.75" customHeight="1" x14ac:dyDescent="0.55000000000000004"/>
    <row r="291" ht="15.75" customHeight="1" x14ac:dyDescent="0.55000000000000004"/>
    <row r="292" ht="15.75" customHeight="1" x14ac:dyDescent="0.55000000000000004"/>
    <row r="293" ht="15.75" customHeight="1" x14ac:dyDescent="0.55000000000000004"/>
    <row r="294" ht="15.75" customHeight="1" x14ac:dyDescent="0.55000000000000004"/>
    <row r="295" ht="15.75" customHeight="1" x14ac:dyDescent="0.55000000000000004"/>
    <row r="296" ht="15.75" customHeight="1" x14ac:dyDescent="0.55000000000000004"/>
    <row r="297" ht="15.75" customHeight="1" x14ac:dyDescent="0.55000000000000004"/>
    <row r="298" ht="15.75" customHeight="1" x14ac:dyDescent="0.55000000000000004"/>
    <row r="299" ht="15.75" customHeight="1" x14ac:dyDescent="0.55000000000000004"/>
    <row r="300" ht="15.75" customHeight="1" x14ac:dyDescent="0.55000000000000004"/>
    <row r="301" ht="15.75" customHeight="1" x14ac:dyDescent="0.55000000000000004"/>
    <row r="302" ht="15.75" customHeight="1" x14ac:dyDescent="0.55000000000000004"/>
    <row r="303" ht="15.75" customHeight="1" x14ac:dyDescent="0.55000000000000004"/>
    <row r="304" ht="15.75" customHeight="1" x14ac:dyDescent="0.55000000000000004"/>
    <row r="305" ht="15.75" customHeight="1" x14ac:dyDescent="0.55000000000000004"/>
    <row r="306" ht="15.75" customHeight="1" x14ac:dyDescent="0.55000000000000004"/>
    <row r="307" ht="15.75" customHeight="1" x14ac:dyDescent="0.55000000000000004"/>
    <row r="308" ht="15.75" customHeight="1" x14ac:dyDescent="0.55000000000000004"/>
    <row r="309" ht="15.75" customHeight="1" x14ac:dyDescent="0.55000000000000004"/>
    <row r="310" ht="15.75" customHeight="1" x14ac:dyDescent="0.55000000000000004"/>
    <row r="311" ht="15.75" customHeight="1" x14ac:dyDescent="0.55000000000000004"/>
    <row r="312" ht="15.75" customHeight="1" x14ac:dyDescent="0.55000000000000004"/>
    <row r="313" ht="15.75" customHeight="1" x14ac:dyDescent="0.55000000000000004"/>
    <row r="314" ht="15.75" customHeight="1" x14ac:dyDescent="0.55000000000000004"/>
    <row r="315" ht="15.75" customHeight="1" x14ac:dyDescent="0.55000000000000004"/>
    <row r="316" ht="15.75" customHeight="1" x14ac:dyDescent="0.55000000000000004"/>
    <row r="317" ht="15.75" customHeight="1" x14ac:dyDescent="0.55000000000000004"/>
    <row r="318" ht="15.75" customHeight="1" x14ac:dyDescent="0.55000000000000004"/>
    <row r="319" ht="15.75" customHeight="1" x14ac:dyDescent="0.55000000000000004"/>
    <row r="320" ht="15.75" customHeight="1" x14ac:dyDescent="0.55000000000000004"/>
    <row r="321" ht="15.75" customHeight="1" x14ac:dyDescent="0.55000000000000004"/>
    <row r="322" ht="15.75" customHeight="1" x14ac:dyDescent="0.55000000000000004"/>
    <row r="323" ht="15.75" customHeight="1" x14ac:dyDescent="0.55000000000000004"/>
    <row r="324" ht="15.75" customHeight="1" x14ac:dyDescent="0.55000000000000004"/>
    <row r="325" ht="15.75" customHeight="1" x14ac:dyDescent="0.55000000000000004"/>
    <row r="326" ht="15.75" customHeight="1" x14ac:dyDescent="0.55000000000000004"/>
    <row r="327" ht="15.75" customHeight="1" x14ac:dyDescent="0.55000000000000004"/>
    <row r="328" ht="15.75" customHeight="1" x14ac:dyDescent="0.55000000000000004"/>
    <row r="329" ht="15.75" customHeight="1" x14ac:dyDescent="0.55000000000000004"/>
    <row r="330" ht="15.75" customHeight="1" x14ac:dyDescent="0.55000000000000004"/>
    <row r="331" ht="15.75" customHeight="1" x14ac:dyDescent="0.55000000000000004"/>
    <row r="332" ht="15.75" customHeight="1" x14ac:dyDescent="0.55000000000000004"/>
    <row r="333" ht="15.75" customHeight="1" x14ac:dyDescent="0.55000000000000004"/>
    <row r="334" ht="15.75" customHeight="1" x14ac:dyDescent="0.55000000000000004"/>
    <row r="335" ht="15.75" customHeight="1" x14ac:dyDescent="0.55000000000000004"/>
    <row r="336" ht="15.75" customHeight="1" x14ac:dyDescent="0.55000000000000004"/>
    <row r="337" ht="15.75" customHeight="1" x14ac:dyDescent="0.55000000000000004"/>
    <row r="338" ht="15.75" customHeight="1" x14ac:dyDescent="0.55000000000000004"/>
    <row r="339" ht="15.75" customHeight="1" x14ac:dyDescent="0.55000000000000004"/>
    <row r="340" ht="15.75" customHeight="1" x14ac:dyDescent="0.55000000000000004"/>
    <row r="341" ht="15.75" customHeight="1" x14ac:dyDescent="0.55000000000000004"/>
    <row r="342" ht="15.75" customHeight="1" x14ac:dyDescent="0.55000000000000004"/>
    <row r="343" ht="15.75" customHeight="1" x14ac:dyDescent="0.55000000000000004"/>
    <row r="344" ht="15.75" customHeight="1" x14ac:dyDescent="0.55000000000000004"/>
    <row r="345" ht="15.75" customHeight="1" x14ac:dyDescent="0.55000000000000004"/>
    <row r="346" ht="15.75" customHeight="1" x14ac:dyDescent="0.55000000000000004"/>
    <row r="347" ht="15.75" customHeight="1" x14ac:dyDescent="0.55000000000000004"/>
    <row r="348" ht="15.75" customHeight="1" x14ac:dyDescent="0.55000000000000004"/>
    <row r="349" ht="15.75" customHeight="1" x14ac:dyDescent="0.55000000000000004"/>
    <row r="350" ht="15.75" customHeight="1" x14ac:dyDescent="0.55000000000000004"/>
    <row r="351" ht="15.75" customHeight="1" x14ac:dyDescent="0.55000000000000004"/>
    <row r="352" ht="15.75" customHeight="1" x14ac:dyDescent="0.55000000000000004"/>
    <row r="353" ht="15.75" customHeight="1" x14ac:dyDescent="0.55000000000000004"/>
    <row r="354" ht="15.75" customHeight="1" x14ac:dyDescent="0.55000000000000004"/>
    <row r="355" ht="15.75" customHeight="1" x14ac:dyDescent="0.55000000000000004"/>
    <row r="356" ht="15.75" customHeight="1" x14ac:dyDescent="0.55000000000000004"/>
    <row r="357" ht="15.75" customHeight="1" x14ac:dyDescent="0.55000000000000004"/>
    <row r="358" ht="15.75" customHeight="1" x14ac:dyDescent="0.55000000000000004"/>
    <row r="359" ht="15.75" customHeight="1" x14ac:dyDescent="0.55000000000000004"/>
    <row r="360" ht="15.75" customHeight="1" x14ac:dyDescent="0.55000000000000004"/>
    <row r="361" ht="15.75" customHeight="1" x14ac:dyDescent="0.55000000000000004"/>
    <row r="362" ht="15.75" customHeight="1" x14ac:dyDescent="0.55000000000000004"/>
    <row r="363" ht="15.75" customHeight="1" x14ac:dyDescent="0.55000000000000004"/>
    <row r="364" ht="15.75" customHeight="1" x14ac:dyDescent="0.55000000000000004"/>
    <row r="365" ht="15.75" customHeight="1" x14ac:dyDescent="0.55000000000000004"/>
    <row r="366" ht="15.75" customHeight="1" x14ac:dyDescent="0.55000000000000004"/>
    <row r="367" ht="15.75" customHeight="1" x14ac:dyDescent="0.55000000000000004"/>
    <row r="368" ht="15.75" customHeight="1" x14ac:dyDescent="0.55000000000000004"/>
    <row r="369" ht="15.75" customHeight="1" x14ac:dyDescent="0.55000000000000004"/>
    <row r="370" ht="15.75" customHeight="1" x14ac:dyDescent="0.55000000000000004"/>
    <row r="371" ht="15.75" customHeight="1" x14ac:dyDescent="0.55000000000000004"/>
    <row r="372" ht="15.75" customHeight="1" x14ac:dyDescent="0.55000000000000004"/>
    <row r="373" ht="15.75" customHeight="1" x14ac:dyDescent="0.55000000000000004"/>
    <row r="374" ht="15.75" customHeight="1" x14ac:dyDescent="0.55000000000000004"/>
    <row r="375" ht="15.75" customHeight="1" x14ac:dyDescent="0.55000000000000004"/>
    <row r="376" ht="15.75" customHeight="1" x14ac:dyDescent="0.55000000000000004"/>
    <row r="377" ht="15.75" customHeight="1" x14ac:dyDescent="0.55000000000000004"/>
    <row r="378" ht="15.75" customHeight="1" x14ac:dyDescent="0.55000000000000004"/>
    <row r="379" ht="15.75" customHeight="1" x14ac:dyDescent="0.55000000000000004"/>
    <row r="380" ht="15.75" customHeight="1" x14ac:dyDescent="0.55000000000000004"/>
    <row r="381" ht="15.75" customHeight="1" x14ac:dyDescent="0.55000000000000004"/>
    <row r="382" ht="15.75" customHeight="1" x14ac:dyDescent="0.55000000000000004"/>
    <row r="383" ht="15.75" customHeight="1" x14ac:dyDescent="0.55000000000000004"/>
    <row r="384" ht="15.75" customHeight="1" x14ac:dyDescent="0.55000000000000004"/>
    <row r="385" ht="15.75" customHeight="1" x14ac:dyDescent="0.55000000000000004"/>
    <row r="386" ht="15.75" customHeight="1" x14ac:dyDescent="0.55000000000000004"/>
    <row r="387" ht="15.75" customHeight="1" x14ac:dyDescent="0.55000000000000004"/>
    <row r="388" ht="15.75" customHeight="1" x14ac:dyDescent="0.55000000000000004"/>
    <row r="389" ht="15.75" customHeight="1" x14ac:dyDescent="0.55000000000000004"/>
    <row r="390" ht="15.75" customHeight="1" x14ac:dyDescent="0.55000000000000004"/>
    <row r="391" ht="15.75" customHeight="1" x14ac:dyDescent="0.55000000000000004"/>
    <row r="392" ht="15.75" customHeight="1" x14ac:dyDescent="0.55000000000000004"/>
    <row r="393" ht="15.75" customHeight="1" x14ac:dyDescent="0.55000000000000004"/>
    <row r="394" ht="15.75" customHeight="1" x14ac:dyDescent="0.55000000000000004"/>
    <row r="395" ht="15.75" customHeight="1" x14ac:dyDescent="0.55000000000000004"/>
    <row r="396" ht="15.75" customHeight="1" x14ac:dyDescent="0.55000000000000004"/>
    <row r="397" ht="15.75" customHeight="1" x14ac:dyDescent="0.55000000000000004"/>
    <row r="398" ht="15.75" customHeight="1" x14ac:dyDescent="0.55000000000000004"/>
    <row r="399" ht="15.75" customHeight="1" x14ac:dyDescent="0.55000000000000004"/>
    <row r="400" ht="15.75" customHeight="1" x14ac:dyDescent="0.55000000000000004"/>
    <row r="401" ht="15.75" customHeight="1" x14ac:dyDescent="0.55000000000000004"/>
    <row r="402" ht="15.75" customHeight="1" x14ac:dyDescent="0.55000000000000004"/>
    <row r="403" ht="15.75" customHeight="1" x14ac:dyDescent="0.55000000000000004"/>
    <row r="404" ht="15.75" customHeight="1" x14ac:dyDescent="0.55000000000000004"/>
    <row r="405" ht="15.75" customHeight="1" x14ac:dyDescent="0.55000000000000004"/>
    <row r="406" ht="15.75" customHeight="1" x14ac:dyDescent="0.55000000000000004"/>
    <row r="407" ht="15.75" customHeight="1" x14ac:dyDescent="0.55000000000000004"/>
    <row r="408" ht="15.75" customHeight="1" x14ac:dyDescent="0.55000000000000004"/>
    <row r="409" ht="15.75" customHeight="1" x14ac:dyDescent="0.55000000000000004"/>
    <row r="410" ht="15.75" customHeight="1" x14ac:dyDescent="0.55000000000000004"/>
    <row r="411" ht="15.75" customHeight="1" x14ac:dyDescent="0.55000000000000004"/>
    <row r="412" ht="15.75" customHeight="1" x14ac:dyDescent="0.55000000000000004"/>
    <row r="413" ht="15.75" customHeight="1" x14ac:dyDescent="0.55000000000000004"/>
    <row r="414" ht="15.75" customHeight="1" x14ac:dyDescent="0.55000000000000004"/>
    <row r="415" ht="15.75" customHeight="1" x14ac:dyDescent="0.55000000000000004"/>
    <row r="416" ht="15.75" customHeight="1" x14ac:dyDescent="0.55000000000000004"/>
    <row r="417" ht="15.75" customHeight="1" x14ac:dyDescent="0.55000000000000004"/>
    <row r="418" ht="15.75" customHeight="1" x14ac:dyDescent="0.55000000000000004"/>
    <row r="419" ht="15.75" customHeight="1" x14ac:dyDescent="0.55000000000000004"/>
    <row r="420" ht="15.75" customHeight="1" x14ac:dyDescent="0.55000000000000004"/>
    <row r="421" ht="15.75" customHeight="1" x14ac:dyDescent="0.55000000000000004"/>
    <row r="422" ht="15.75" customHeight="1" x14ac:dyDescent="0.55000000000000004"/>
    <row r="423" ht="15.75" customHeight="1" x14ac:dyDescent="0.55000000000000004"/>
    <row r="424" ht="15.75" customHeight="1" x14ac:dyDescent="0.55000000000000004"/>
    <row r="425" ht="15.75" customHeight="1" x14ac:dyDescent="0.55000000000000004"/>
    <row r="426" ht="15.75" customHeight="1" x14ac:dyDescent="0.55000000000000004"/>
    <row r="427" ht="15.75" customHeight="1" x14ac:dyDescent="0.55000000000000004"/>
    <row r="428" ht="15.75" customHeight="1" x14ac:dyDescent="0.55000000000000004"/>
    <row r="429" ht="15.75" customHeight="1" x14ac:dyDescent="0.55000000000000004"/>
    <row r="430" ht="15.75" customHeight="1" x14ac:dyDescent="0.55000000000000004"/>
    <row r="431" ht="15.75" customHeight="1" x14ac:dyDescent="0.55000000000000004"/>
    <row r="432" ht="15.75" customHeight="1" x14ac:dyDescent="0.55000000000000004"/>
    <row r="433" ht="15.75" customHeight="1" x14ac:dyDescent="0.55000000000000004"/>
    <row r="434" ht="15.75" customHeight="1" x14ac:dyDescent="0.55000000000000004"/>
    <row r="435" ht="15.75" customHeight="1" x14ac:dyDescent="0.55000000000000004"/>
    <row r="436" ht="15.75" customHeight="1" x14ac:dyDescent="0.55000000000000004"/>
    <row r="437" ht="15.75" customHeight="1" x14ac:dyDescent="0.55000000000000004"/>
    <row r="438" ht="15.75" customHeight="1" x14ac:dyDescent="0.55000000000000004"/>
    <row r="439" ht="15.75" customHeight="1" x14ac:dyDescent="0.55000000000000004"/>
    <row r="440" ht="15.75" customHeight="1" x14ac:dyDescent="0.55000000000000004"/>
    <row r="441" ht="15.75" customHeight="1" x14ac:dyDescent="0.55000000000000004"/>
    <row r="442" ht="15.75" customHeight="1" x14ac:dyDescent="0.55000000000000004"/>
    <row r="443" ht="15.75" customHeight="1" x14ac:dyDescent="0.55000000000000004"/>
    <row r="444" ht="15.75" customHeight="1" x14ac:dyDescent="0.55000000000000004"/>
    <row r="445" ht="15.75" customHeight="1" x14ac:dyDescent="0.55000000000000004"/>
    <row r="446" ht="15.75" customHeight="1" x14ac:dyDescent="0.55000000000000004"/>
    <row r="447" ht="15.75" customHeight="1" x14ac:dyDescent="0.55000000000000004"/>
    <row r="448" ht="15.75" customHeight="1" x14ac:dyDescent="0.55000000000000004"/>
    <row r="449" ht="15.75" customHeight="1" x14ac:dyDescent="0.55000000000000004"/>
    <row r="450" ht="15.75" customHeight="1" x14ac:dyDescent="0.55000000000000004"/>
    <row r="451" ht="15.75" customHeight="1" x14ac:dyDescent="0.55000000000000004"/>
    <row r="452" ht="15.75" customHeight="1" x14ac:dyDescent="0.55000000000000004"/>
    <row r="453" ht="15.75" customHeight="1" x14ac:dyDescent="0.55000000000000004"/>
    <row r="454" ht="15.75" customHeight="1" x14ac:dyDescent="0.55000000000000004"/>
    <row r="455" ht="15.75" customHeight="1" x14ac:dyDescent="0.55000000000000004"/>
    <row r="456" ht="15.75" customHeight="1" x14ac:dyDescent="0.55000000000000004"/>
    <row r="457" ht="15.75" customHeight="1" x14ac:dyDescent="0.55000000000000004"/>
    <row r="458" ht="15.75" customHeight="1" x14ac:dyDescent="0.55000000000000004"/>
    <row r="459" ht="15.75" customHeight="1" x14ac:dyDescent="0.55000000000000004"/>
    <row r="460" ht="15.75" customHeight="1" x14ac:dyDescent="0.55000000000000004"/>
    <row r="461" ht="15.75" customHeight="1" x14ac:dyDescent="0.55000000000000004"/>
    <row r="462" ht="15.75" customHeight="1" x14ac:dyDescent="0.55000000000000004"/>
    <row r="463" ht="15.75" customHeight="1" x14ac:dyDescent="0.55000000000000004"/>
    <row r="464" ht="15.75" customHeight="1" x14ac:dyDescent="0.55000000000000004"/>
    <row r="465" ht="15.75" customHeight="1" x14ac:dyDescent="0.55000000000000004"/>
    <row r="466" ht="15.75" customHeight="1" x14ac:dyDescent="0.55000000000000004"/>
    <row r="467" ht="15.75" customHeight="1" x14ac:dyDescent="0.55000000000000004"/>
    <row r="468" ht="15.75" customHeight="1" x14ac:dyDescent="0.55000000000000004"/>
    <row r="469" ht="15.75" customHeight="1" x14ac:dyDescent="0.55000000000000004"/>
    <row r="470" ht="15.75" customHeight="1" x14ac:dyDescent="0.55000000000000004"/>
    <row r="471" ht="15.75" customHeight="1" x14ac:dyDescent="0.55000000000000004"/>
    <row r="472" ht="15.75" customHeight="1" x14ac:dyDescent="0.55000000000000004"/>
    <row r="473" ht="15.75" customHeight="1" x14ac:dyDescent="0.55000000000000004"/>
    <row r="474" ht="15.75" customHeight="1" x14ac:dyDescent="0.55000000000000004"/>
    <row r="475" ht="15.75" customHeight="1" x14ac:dyDescent="0.55000000000000004"/>
    <row r="476" ht="15.75" customHeight="1" x14ac:dyDescent="0.55000000000000004"/>
    <row r="477" ht="15.75" customHeight="1" x14ac:dyDescent="0.55000000000000004"/>
    <row r="478" ht="15.75" customHeight="1" x14ac:dyDescent="0.55000000000000004"/>
    <row r="479" ht="15.75" customHeight="1" x14ac:dyDescent="0.55000000000000004"/>
    <row r="480" ht="15.75" customHeight="1" x14ac:dyDescent="0.55000000000000004"/>
    <row r="481" ht="15.75" customHeight="1" x14ac:dyDescent="0.55000000000000004"/>
    <row r="482" ht="15.75" customHeight="1" x14ac:dyDescent="0.55000000000000004"/>
    <row r="483" ht="15.75" customHeight="1" x14ac:dyDescent="0.55000000000000004"/>
    <row r="484" ht="15.75" customHeight="1" x14ac:dyDescent="0.55000000000000004"/>
    <row r="485" ht="15.75" customHeight="1" x14ac:dyDescent="0.55000000000000004"/>
    <row r="486" ht="15.75" customHeight="1" x14ac:dyDescent="0.55000000000000004"/>
    <row r="487" ht="15.75" customHeight="1" x14ac:dyDescent="0.55000000000000004"/>
    <row r="488" ht="15.75" customHeight="1" x14ac:dyDescent="0.55000000000000004"/>
    <row r="489" ht="15.75" customHeight="1" x14ac:dyDescent="0.55000000000000004"/>
    <row r="490" ht="15.75" customHeight="1" x14ac:dyDescent="0.55000000000000004"/>
    <row r="491" ht="15.75" customHeight="1" x14ac:dyDescent="0.55000000000000004"/>
    <row r="492" ht="15.75" customHeight="1" x14ac:dyDescent="0.55000000000000004"/>
    <row r="493" ht="15.75" customHeight="1" x14ac:dyDescent="0.55000000000000004"/>
    <row r="494" ht="15.75" customHeight="1" x14ac:dyDescent="0.55000000000000004"/>
    <row r="495" ht="15.75" customHeight="1" x14ac:dyDescent="0.55000000000000004"/>
    <row r="496" ht="15.75" customHeight="1" x14ac:dyDescent="0.55000000000000004"/>
    <row r="497" ht="15.75" customHeight="1" x14ac:dyDescent="0.55000000000000004"/>
    <row r="498" ht="15.75" customHeight="1" x14ac:dyDescent="0.55000000000000004"/>
    <row r="499" ht="15.75" customHeight="1" x14ac:dyDescent="0.55000000000000004"/>
    <row r="500" ht="15.75" customHeight="1" x14ac:dyDescent="0.55000000000000004"/>
    <row r="501" ht="15.75" customHeight="1" x14ac:dyDescent="0.55000000000000004"/>
    <row r="502" ht="15.75" customHeight="1" x14ac:dyDescent="0.55000000000000004"/>
    <row r="503" ht="15.75" customHeight="1" x14ac:dyDescent="0.55000000000000004"/>
    <row r="504" ht="15.75" customHeight="1" x14ac:dyDescent="0.55000000000000004"/>
    <row r="505" ht="15.75" customHeight="1" x14ac:dyDescent="0.55000000000000004"/>
    <row r="506" ht="15.75" customHeight="1" x14ac:dyDescent="0.55000000000000004"/>
    <row r="507" ht="15.75" customHeight="1" x14ac:dyDescent="0.55000000000000004"/>
    <row r="508" ht="15.75" customHeight="1" x14ac:dyDescent="0.55000000000000004"/>
    <row r="509" ht="15.75" customHeight="1" x14ac:dyDescent="0.55000000000000004"/>
    <row r="510" ht="15.75" customHeight="1" x14ac:dyDescent="0.55000000000000004"/>
    <row r="511" ht="15.75" customHeight="1" x14ac:dyDescent="0.55000000000000004"/>
    <row r="512" ht="15.75" customHeight="1" x14ac:dyDescent="0.55000000000000004"/>
    <row r="513" ht="15.75" customHeight="1" x14ac:dyDescent="0.55000000000000004"/>
    <row r="514" ht="15.75" customHeight="1" x14ac:dyDescent="0.55000000000000004"/>
    <row r="515" ht="15.75" customHeight="1" x14ac:dyDescent="0.55000000000000004"/>
    <row r="516" ht="15.75" customHeight="1" x14ac:dyDescent="0.55000000000000004"/>
    <row r="517" ht="15.75" customHeight="1" x14ac:dyDescent="0.55000000000000004"/>
    <row r="518" ht="15.75" customHeight="1" x14ac:dyDescent="0.55000000000000004"/>
    <row r="519" ht="15.75" customHeight="1" x14ac:dyDescent="0.55000000000000004"/>
    <row r="520" ht="15.75" customHeight="1" x14ac:dyDescent="0.55000000000000004"/>
    <row r="521" ht="15.75" customHeight="1" x14ac:dyDescent="0.55000000000000004"/>
    <row r="522" ht="15.75" customHeight="1" x14ac:dyDescent="0.55000000000000004"/>
    <row r="523" ht="15.75" customHeight="1" x14ac:dyDescent="0.55000000000000004"/>
    <row r="524" ht="15.75" customHeight="1" x14ac:dyDescent="0.55000000000000004"/>
    <row r="525" ht="15.75" customHeight="1" x14ac:dyDescent="0.55000000000000004"/>
    <row r="526" ht="15.75" customHeight="1" x14ac:dyDescent="0.55000000000000004"/>
    <row r="527" ht="15.75" customHeight="1" x14ac:dyDescent="0.55000000000000004"/>
    <row r="528" ht="15.75" customHeight="1" x14ac:dyDescent="0.55000000000000004"/>
    <row r="529" ht="15.75" customHeight="1" x14ac:dyDescent="0.55000000000000004"/>
    <row r="530" ht="15.75" customHeight="1" x14ac:dyDescent="0.55000000000000004"/>
    <row r="531" ht="15.75" customHeight="1" x14ac:dyDescent="0.55000000000000004"/>
    <row r="532" ht="15.75" customHeight="1" x14ac:dyDescent="0.55000000000000004"/>
    <row r="533" ht="15.75" customHeight="1" x14ac:dyDescent="0.55000000000000004"/>
    <row r="534" ht="15.75" customHeight="1" x14ac:dyDescent="0.55000000000000004"/>
    <row r="535" ht="15.75" customHeight="1" x14ac:dyDescent="0.55000000000000004"/>
    <row r="536" ht="15.75" customHeight="1" x14ac:dyDescent="0.55000000000000004"/>
    <row r="537" ht="15.75" customHeight="1" x14ac:dyDescent="0.55000000000000004"/>
    <row r="538" ht="15.75" customHeight="1" x14ac:dyDescent="0.55000000000000004"/>
    <row r="539" ht="15.75" customHeight="1" x14ac:dyDescent="0.55000000000000004"/>
    <row r="540" ht="15.75" customHeight="1" x14ac:dyDescent="0.55000000000000004"/>
    <row r="541" ht="15.75" customHeight="1" x14ac:dyDescent="0.55000000000000004"/>
    <row r="542" ht="15.75" customHeight="1" x14ac:dyDescent="0.55000000000000004"/>
    <row r="543" ht="15.75" customHeight="1" x14ac:dyDescent="0.55000000000000004"/>
    <row r="544" ht="15.75" customHeight="1" x14ac:dyDescent="0.55000000000000004"/>
    <row r="545" ht="15.75" customHeight="1" x14ac:dyDescent="0.55000000000000004"/>
    <row r="546" ht="15.75" customHeight="1" x14ac:dyDescent="0.55000000000000004"/>
    <row r="547" ht="15.75" customHeight="1" x14ac:dyDescent="0.55000000000000004"/>
    <row r="548" ht="15.75" customHeight="1" x14ac:dyDescent="0.55000000000000004"/>
    <row r="549" ht="15.75" customHeight="1" x14ac:dyDescent="0.55000000000000004"/>
    <row r="550" ht="15.75" customHeight="1" x14ac:dyDescent="0.55000000000000004"/>
    <row r="551" ht="15.75" customHeight="1" x14ac:dyDescent="0.55000000000000004"/>
    <row r="552" ht="15.75" customHeight="1" x14ac:dyDescent="0.55000000000000004"/>
    <row r="553" ht="15.75" customHeight="1" x14ac:dyDescent="0.55000000000000004"/>
    <row r="554" ht="15.75" customHeight="1" x14ac:dyDescent="0.55000000000000004"/>
    <row r="555" ht="15.75" customHeight="1" x14ac:dyDescent="0.55000000000000004"/>
    <row r="556" ht="15.75" customHeight="1" x14ac:dyDescent="0.55000000000000004"/>
    <row r="557" ht="15.75" customHeight="1" x14ac:dyDescent="0.55000000000000004"/>
    <row r="558" ht="15.75" customHeight="1" x14ac:dyDescent="0.55000000000000004"/>
    <row r="559" ht="15.75" customHeight="1" x14ac:dyDescent="0.55000000000000004"/>
    <row r="560" ht="15.75" customHeight="1" x14ac:dyDescent="0.55000000000000004"/>
    <row r="561" ht="15.75" customHeight="1" x14ac:dyDescent="0.55000000000000004"/>
    <row r="562" ht="15.75" customHeight="1" x14ac:dyDescent="0.55000000000000004"/>
    <row r="563" ht="15.75" customHeight="1" x14ac:dyDescent="0.55000000000000004"/>
    <row r="564" ht="15.75" customHeight="1" x14ac:dyDescent="0.55000000000000004"/>
    <row r="565" ht="15.75" customHeight="1" x14ac:dyDescent="0.55000000000000004"/>
    <row r="566" ht="15.75" customHeight="1" x14ac:dyDescent="0.55000000000000004"/>
    <row r="567" ht="15.75" customHeight="1" x14ac:dyDescent="0.55000000000000004"/>
    <row r="568" ht="15.75" customHeight="1" x14ac:dyDescent="0.55000000000000004"/>
    <row r="569" ht="15.75" customHeight="1" x14ac:dyDescent="0.55000000000000004"/>
    <row r="570" ht="15.75" customHeight="1" x14ac:dyDescent="0.55000000000000004"/>
    <row r="571" ht="15.75" customHeight="1" x14ac:dyDescent="0.55000000000000004"/>
    <row r="572" ht="15.75" customHeight="1" x14ac:dyDescent="0.55000000000000004"/>
    <row r="573" ht="15.75" customHeight="1" x14ac:dyDescent="0.55000000000000004"/>
    <row r="574" ht="15.75" customHeight="1" x14ac:dyDescent="0.55000000000000004"/>
    <row r="575" ht="15.75" customHeight="1" x14ac:dyDescent="0.55000000000000004"/>
    <row r="576" ht="15.75" customHeight="1" x14ac:dyDescent="0.55000000000000004"/>
    <row r="577" ht="15.75" customHeight="1" x14ac:dyDescent="0.55000000000000004"/>
    <row r="578" ht="15.75" customHeight="1" x14ac:dyDescent="0.55000000000000004"/>
    <row r="579" ht="15.75" customHeight="1" x14ac:dyDescent="0.55000000000000004"/>
    <row r="580" ht="15.75" customHeight="1" x14ac:dyDescent="0.55000000000000004"/>
    <row r="581" ht="15.75" customHeight="1" x14ac:dyDescent="0.55000000000000004"/>
    <row r="582" ht="15.75" customHeight="1" x14ac:dyDescent="0.55000000000000004"/>
    <row r="583" ht="15.75" customHeight="1" x14ac:dyDescent="0.55000000000000004"/>
    <row r="584" ht="15.75" customHeight="1" x14ac:dyDescent="0.55000000000000004"/>
    <row r="585" ht="15.75" customHeight="1" x14ac:dyDescent="0.55000000000000004"/>
    <row r="586" ht="15.75" customHeight="1" x14ac:dyDescent="0.55000000000000004"/>
    <row r="587" ht="15.75" customHeight="1" x14ac:dyDescent="0.55000000000000004"/>
    <row r="588" ht="15.75" customHeight="1" x14ac:dyDescent="0.55000000000000004"/>
    <row r="589" ht="15.75" customHeight="1" x14ac:dyDescent="0.55000000000000004"/>
    <row r="590" ht="15.75" customHeight="1" x14ac:dyDescent="0.55000000000000004"/>
    <row r="591" ht="15.75" customHeight="1" x14ac:dyDescent="0.55000000000000004"/>
    <row r="592" ht="15.75" customHeight="1" x14ac:dyDescent="0.55000000000000004"/>
    <row r="593" ht="15.75" customHeight="1" x14ac:dyDescent="0.55000000000000004"/>
    <row r="594" ht="15.75" customHeight="1" x14ac:dyDescent="0.55000000000000004"/>
    <row r="595" ht="15.75" customHeight="1" x14ac:dyDescent="0.55000000000000004"/>
    <row r="596" ht="15.75" customHeight="1" x14ac:dyDescent="0.55000000000000004"/>
    <row r="597" ht="15.75" customHeight="1" x14ac:dyDescent="0.55000000000000004"/>
    <row r="598" ht="15.75" customHeight="1" x14ac:dyDescent="0.55000000000000004"/>
    <row r="599" ht="15.75" customHeight="1" x14ac:dyDescent="0.55000000000000004"/>
    <row r="600" ht="15.75" customHeight="1" x14ac:dyDescent="0.55000000000000004"/>
    <row r="601" ht="15.75" customHeight="1" x14ac:dyDescent="0.55000000000000004"/>
    <row r="602" ht="15.75" customHeight="1" x14ac:dyDescent="0.55000000000000004"/>
    <row r="603" ht="15.75" customHeight="1" x14ac:dyDescent="0.55000000000000004"/>
    <row r="604" ht="15.75" customHeight="1" x14ac:dyDescent="0.55000000000000004"/>
    <row r="605" ht="15.75" customHeight="1" x14ac:dyDescent="0.55000000000000004"/>
    <row r="606" ht="15.75" customHeight="1" x14ac:dyDescent="0.55000000000000004"/>
    <row r="607" ht="15.75" customHeight="1" x14ac:dyDescent="0.55000000000000004"/>
    <row r="608" ht="15.75" customHeight="1" x14ac:dyDescent="0.55000000000000004"/>
    <row r="609" ht="15.75" customHeight="1" x14ac:dyDescent="0.55000000000000004"/>
    <row r="610" ht="15.75" customHeight="1" x14ac:dyDescent="0.55000000000000004"/>
    <row r="611" ht="15.75" customHeight="1" x14ac:dyDescent="0.55000000000000004"/>
    <row r="612" ht="15.75" customHeight="1" x14ac:dyDescent="0.55000000000000004"/>
    <row r="613" ht="15.75" customHeight="1" x14ac:dyDescent="0.55000000000000004"/>
    <row r="614" ht="15.75" customHeight="1" x14ac:dyDescent="0.55000000000000004"/>
    <row r="615" ht="15.75" customHeight="1" x14ac:dyDescent="0.55000000000000004"/>
    <row r="616" ht="15.75" customHeight="1" x14ac:dyDescent="0.55000000000000004"/>
    <row r="617" ht="15.75" customHeight="1" x14ac:dyDescent="0.55000000000000004"/>
    <row r="618" ht="15.75" customHeight="1" x14ac:dyDescent="0.55000000000000004"/>
    <row r="619" ht="15.75" customHeight="1" x14ac:dyDescent="0.55000000000000004"/>
    <row r="620" ht="15.75" customHeight="1" x14ac:dyDescent="0.55000000000000004"/>
    <row r="621" ht="15.75" customHeight="1" x14ac:dyDescent="0.55000000000000004"/>
    <row r="622" ht="15.75" customHeight="1" x14ac:dyDescent="0.55000000000000004"/>
    <row r="623" ht="15.75" customHeight="1" x14ac:dyDescent="0.55000000000000004"/>
    <row r="624" ht="15.75" customHeight="1" x14ac:dyDescent="0.55000000000000004"/>
    <row r="625" ht="15.75" customHeight="1" x14ac:dyDescent="0.55000000000000004"/>
    <row r="626" ht="15.75" customHeight="1" x14ac:dyDescent="0.55000000000000004"/>
    <row r="627" ht="15.75" customHeight="1" x14ac:dyDescent="0.55000000000000004"/>
    <row r="628" ht="15.75" customHeight="1" x14ac:dyDescent="0.55000000000000004"/>
    <row r="629" ht="15.75" customHeight="1" x14ac:dyDescent="0.55000000000000004"/>
    <row r="630" ht="15.75" customHeight="1" x14ac:dyDescent="0.55000000000000004"/>
    <row r="631" ht="15.75" customHeight="1" x14ac:dyDescent="0.55000000000000004"/>
    <row r="632" ht="15.75" customHeight="1" x14ac:dyDescent="0.55000000000000004"/>
    <row r="633" ht="15.75" customHeight="1" x14ac:dyDescent="0.55000000000000004"/>
    <row r="634" ht="15.75" customHeight="1" x14ac:dyDescent="0.55000000000000004"/>
    <row r="635" ht="15.75" customHeight="1" x14ac:dyDescent="0.55000000000000004"/>
    <row r="636" ht="15.75" customHeight="1" x14ac:dyDescent="0.55000000000000004"/>
    <row r="637" ht="15.75" customHeight="1" x14ac:dyDescent="0.55000000000000004"/>
    <row r="638" ht="15.75" customHeight="1" x14ac:dyDescent="0.55000000000000004"/>
    <row r="639" ht="15.75" customHeight="1" x14ac:dyDescent="0.55000000000000004"/>
    <row r="640" ht="15.75" customHeight="1" x14ac:dyDescent="0.55000000000000004"/>
    <row r="641" ht="15.75" customHeight="1" x14ac:dyDescent="0.55000000000000004"/>
    <row r="642" ht="15.75" customHeight="1" x14ac:dyDescent="0.55000000000000004"/>
    <row r="643" ht="15.75" customHeight="1" x14ac:dyDescent="0.55000000000000004"/>
    <row r="644" ht="15.75" customHeight="1" x14ac:dyDescent="0.55000000000000004"/>
    <row r="645" ht="15.75" customHeight="1" x14ac:dyDescent="0.55000000000000004"/>
    <row r="646" ht="15.75" customHeight="1" x14ac:dyDescent="0.55000000000000004"/>
    <row r="647" ht="15.75" customHeight="1" x14ac:dyDescent="0.55000000000000004"/>
    <row r="648" ht="15.75" customHeight="1" x14ac:dyDescent="0.55000000000000004"/>
    <row r="649" ht="15.75" customHeight="1" x14ac:dyDescent="0.55000000000000004"/>
    <row r="650" ht="15.75" customHeight="1" x14ac:dyDescent="0.55000000000000004"/>
    <row r="651" ht="15.75" customHeight="1" x14ac:dyDescent="0.55000000000000004"/>
    <row r="652" ht="15.75" customHeight="1" x14ac:dyDescent="0.55000000000000004"/>
    <row r="653" ht="15.75" customHeight="1" x14ac:dyDescent="0.55000000000000004"/>
    <row r="654" ht="15.75" customHeight="1" x14ac:dyDescent="0.55000000000000004"/>
    <row r="655" ht="15.75" customHeight="1" x14ac:dyDescent="0.55000000000000004"/>
    <row r="656" ht="15.75" customHeight="1" x14ac:dyDescent="0.55000000000000004"/>
    <row r="657" ht="15.75" customHeight="1" x14ac:dyDescent="0.55000000000000004"/>
    <row r="658" ht="15.75" customHeight="1" x14ac:dyDescent="0.55000000000000004"/>
    <row r="659" ht="15.75" customHeight="1" x14ac:dyDescent="0.55000000000000004"/>
    <row r="660" ht="15.75" customHeight="1" x14ac:dyDescent="0.55000000000000004"/>
    <row r="661" ht="15.75" customHeight="1" x14ac:dyDescent="0.55000000000000004"/>
    <row r="662" ht="15.75" customHeight="1" x14ac:dyDescent="0.55000000000000004"/>
    <row r="663" ht="15.75" customHeight="1" x14ac:dyDescent="0.55000000000000004"/>
    <row r="664" ht="15.75" customHeight="1" x14ac:dyDescent="0.55000000000000004"/>
    <row r="665" ht="15.75" customHeight="1" x14ac:dyDescent="0.55000000000000004"/>
    <row r="666" ht="15.75" customHeight="1" x14ac:dyDescent="0.55000000000000004"/>
    <row r="667" ht="15.75" customHeight="1" x14ac:dyDescent="0.55000000000000004"/>
    <row r="668" ht="15.75" customHeight="1" x14ac:dyDescent="0.55000000000000004"/>
    <row r="669" ht="15.75" customHeight="1" x14ac:dyDescent="0.55000000000000004"/>
    <row r="670" ht="15.75" customHeight="1" x14ac:dyDescent="0.55000000000000004"/>
    <row r="671" ht="15.75" customHeight="1" x14ac:dyDescent="0.55000000000000004"/>
    <row r="672" ht="15.75" customHeight="1" x14ac:dyDescent="0.55000000000000004"/>
    <row r="673" ht="15.75" customHeight="1" x14ac:dyDescent="0.55000000000000004"/>
    <row r="674" ht="15.75" customHeight="1" x14ac:dyDescent="0.55000000000000004"/>
    <row r="675" ht="15.75" customHeight="1" x14ac:dyDescent="0.55000000000000004"/>
    <row r="676" ht="15.75" customHeight="1" x14ac:dyDescent="0.55000000000000004"/>
    <row r="677" ht="15.75" customHeight="1" x14ac:dyDescent="0.55000000000000004"/>
    <row r="678" ht="15.75" customHeight="1" x14ac:dyDescent="0.55000000000000004"/>
    <row r="679" ht="15.75" customHeight="1" x14ac:dyDescent="0.55000000000000004"/>
    <row r="680" ht="15.75" customHeight="1" x14ac:dyDescent="0.55000000000000004"/>
    <row r="681" ht="15.75" customHeight="1" x14ac:dyDescent="0.55000000000000004"/>
    <row r="682" ht="15.75" customHeight="1" x14ac:dyDescent="0.55000000000000004"/>
    <row r="683" ht="15.75" customHeight="1" x14ac:dyDescent="0.55000000000000004"/>
    <row r="684" ht="15.75" customHeight="1" x14ac:dyDescent="0.55000000000000004"/>
    <row r="685" ht="15.75" customHeight="1" x14ac:dyDescent="0.55000000000000004"/>
    <row r="686" ht="15.75" customHeight="1" x14ac:dyDescent="0.55000000000000004"/>
    <row r="687" ht="15.75" customHeight="1" x14ac:dyDescent="0.55000000000000004"/>
    <row r="688" ht="15.75" customHeight="1" x14ac:dyDescent="0.55000000000000004"/>
    <row r="689" ht="15.75" customHeight="1" x14ac:dyDescent="0.55000000000000004"/>
    <row r="690" ht="15.75" customHeight="1" x14ac:dyDescent="0.55000000000000004"/>
    <row r="691" ht="15.75" customHeight="1" x14ac:dyDescent="0.55000000000000004"/>
    <row r="692" ht="15.75" customHeight="1" x14ac:dyDescent="0.55000000000000004"/>
    <row r="693" ht="15.75" customHeight="1" x14ac:dyDescent="0.55000000000000004"/>
    <row r="694" ht="15.75" customHeight="1" x14ac:dyDescent="0.55000000000000004"/>
    <row r="695" ht="15.75" customHeight="1" x14ac:dyDescent="0.55000000000000004"/>
    <row r="696" ht="15.75" customHeight="1" x14ac:dyDescent="0.55000000000000004"/>
    <row r="697" ht="15.75" customHeight="1" x14ac:dyDescent="0.55000000000000004"/>
    <row r="698" ht="15.75" customHeight="1" x14ac:dyDescent="0.55000000000000004"/>
    <row r="699" ht="15.75" customHeight="1" x14ac:dyDescent="0.55000000000000004"/>
    <row r="700" ht="15.75" customHeight="1" x14ac:dyDescent="0.55000000000000004"/>
    <row r="701" ht="15.75" customHeight="1" x14ac:dyDescent="0.55000000000000004"/>
    <row r="702" ht="15.75" customHeight="1" x14ac:dyDescent="0.55000000000000004"/>
    <row r="703" ht="15.75" customHeight="1" x14ac:dyDescent="0.55000000000000004"/>
    <row r="704" ht="15.75" customHeight="1" x14ac:dyDescent="0.55000000000000004"/>
    <row r="705" ht="15.75" customHeight="1" x14ac:dyDescent="0.55000000000000004"/>
    <row r="706" ht="15.75" customHeight="1" x14ac:dyDescent="0.55000000000000004"/>
    <row r="707" ht="15.75" customHeight="1" x14ac:dyDescent="0.55000000000000004"/>
    <row r="708" ht="15.75" customHeight="1" x14ac:dyDescent="0.55000000000000004"/>
    <row r="709" ht="15.75" customHeight="1" x14ac:dyDescent="0.55000000000000004"/>
    <row r="710" ht="15.75" customHeight="1" x14ac:dyDescent="0.55000000000000004"/>
    <row r="711" ht="15.75" customHeight="1" x14ac:dyDescent="0.55000000000000004"/>
    <row r="712" ht="15.75" customHeight="1" x14ac:dyDescent="0.55000000000000004"/>
    <row r="713" ht="15.75" customHeight="1" x14ac:dyDescent="0.55000000000000004"/>
    <row r="714" ht="15.75" customHeight="1" x14ac:dyDescent="0.55000000000000004"/>
    <row r="715" ht="15.75" customHeight="1" x14ac:dyDescent="0.55000000000000004"/>
    <row r="716" ht="15.75" customHeight="1" x14ac:dyDescent="0.55000000000000004"/>
    <row r="717" ht="15.75" customHeight="1" x14ac:dyDescent="0.55000000000000004"/>
    <row r="718" ht="15.75" customHeight="1" x14ac:dyDescent="0.55000000000000004"/>
    <row r="719" ht="15.75" customHeight="1" x14ac:dyDescent="0.55000000000000004"/>
    <row r="720" ht="15.75" customHeight="1" x14ac:dyDescent="0.55000000000000004"/>
    <row r="721" ht="15.75" customHeight="1" x14ac:dyDescent="0.55000000000000004"/>
    <row r="722" ht="15.75" customHeight="1" x14ac:dyDescent="0.55000000000000004"/>
    <row r="723" ht="15.75" customHeight="1" x14ac:dyDescent="0.55000000000000004"/>
    <row r="724" ht="15.75" customHeight="1" x14ac:dyDescent="0.55000000000000004"/>
    <row r="725" ht="15.75" customHeight="1" x14ac:dyDescent="0.55000000000000004"/>
    <row r="726" ht="15.75" customHeight="1" x14ac:dyDescent="0.55000000000000004"/>
    <row r="727" ht="15.75" customHeight="1" x14ac:dyDescent="0.55000000000000004"/>
    <row r="728" ht="15.75" customHeight="1" x14ac:dyDescent="0.55000000000000004"/>
    <row r="729" ht="15.75" customHeight="1" x14ac:dyDescent="0.55000000000000004"/>
    <row r="730" ht="15.75" customHeight="1" x14ac:dyDescent="0.55000000000000004"/>
    <row r="731" ht="15.75" customHeight="1" x14ac:dyDescent="0.55000000000000004"/>
    <row r="732" ht="15.75" customHeight="1" x14ac:dyDescent="0.55000000000000004"/>
    <row r="733" ht="15.75" customHeight="1" x14ac:dyDescent="0.55000000000000004"/>
    <row r="734" ht="15.75" customHeight="1" x14ac:dyDescent="0.55000000000000004"/>
    <row r="735" ht="15.75" customHeight="1" x14ac:dyDescent="0.55000000000000004"/>
    <row r="736" ht="15.75" customHeight="1" x14ac:dyDescent="0.55000000000000004"/>
    <row r="737" ht="15.75" customHeight="1" x14ac:dyDescent="0.55000000000000004"/>
    <row r="738" ht="15.75" customHeight="1" x14ac:dyDescent="0.55000000000000004"/>
    <row r="739" ht="15.75" customHeight="1" x14ac:dyDescent="0.55000000000000004"/>
    <row r="740" ht="15.75" customHeight="1" x14ac:dyDescent="0.55000000000000004"/>
    <row r="741" ht="15.75" customHeight="1" x14ac:dyDescent="0.55000000000000004"/>
    <row r="742" ht="15.75" customHeight="1" x14ac:dyDescent="0.55000000000000004"/>
    <row r="743" ht="15.75" customHeight="1" x14ac:dyDescent="0.55000000000000004"/>
    <row r="744" ht="15.75" customHeight="1" x14ac:dyDescent="0.55000000000000004"/>
    <row r="745" ht="15.75" customHeight="1" x14ac:dyDescent="0.55000000000000004"/>
    <row r="746" ht="15.75" customHeight="1" x14ac:dyDescent="0.55000000000000004"/>
    <row r="747" ht="15.75" customHeight="1" x14ac:dyDescent="0.55000000000000004"/>
    <row r="748" ht="15.75" customHeight="1" x14ac:dyDescent="0.55000000000000004"/>
    <row r="749" ht="15.75" customHeight="1" x14ac:dyDescent="0.55000000000000004"/>
    <row r="750" ht="15.75" customHeight="1" x14ac:dyDescent="0.55000000000000004"/>
    <row r="751" ht="15.75" customHeight="1" x14ac:dyDescent="0.55000000000000004"/>
    <row r="752" ht="15.75" customHeight="1" x14ac:dyDescent="0.55000000000000004"/>
    <row r="753" ht="15.75" customHeight="1" x14ac:dyDescent="0.55000000000000004"/>
    <row r="754" ht="15.75" customHeight="1" x14ac:dyDescent="0.55000000000000004"/>
    <row r="755" ht="15.75" customHeight="1" x14ac:dyDescent="0.55000000000000004"/>
    <row r="756" ht="15.75" customHeight="1" x14ac:dyDescent="0.55000000000000004"/>
    <row r="757" ht="15.75" customHeight="1" x14ac:dyDescent="0.55000000000000004"/>
    <row r="758" ht="15.75" customHeight="1" x14ac:dyDescent="0.55000000000000004"/>
    <row r="759" ht="15.75" customHeight="1" x14ac:dyDescent="0.55000000000000004"/>
    <row r="760" ht="15.75" customHeight="1" x14ac:dyDescent="0.55000000000000004"/>
    <row r="761" ht="15.75" customHeight="1" x14ac:dyDescent="0.55000000000000004"/>
    <row r="762" ht="15.75" customHeight="1" x14ac:dyDescent="0.55000000000000004"/>
    <row r="763" ht="15.75" customHeight="1" x14ac:dyDescent="0.55000000000000004"/>
    <row r="764" ht="15.75" customHeight="1" x14ac:dyDescent="0.55000000000000004"/>
    <row r="765" ht="15.75" customHeight="1" x14ac:dyDescent="0.55000000000000004"/>
    <row r="766" ht="15.75" customHeight="1" x14ac:dyDescent="0.55000000000000004"/>
    <row r="767" ht="15.75" customHeight="1" x14ac:dyDescent="0.55000000000000004"/>
    <row r="768" ht="15.75" customHeight="1" x14ac:dyDescent="0.55000000000000004"/>
    <row r="769" ht="15.75" customHeight="1" x14ac:dyDescent="0.55000000000000004"/>
    <row r="770" ht="15.75" customHeight="1" x14ac:dyDescent="0.55000000000000004"/>
    <row r="771" ht="15.75" customHeight="1" x14ac:dyDescent="0.55000000000000004"/>
    <row r="772" ht="15.75" customHeight="1" x14ac:dyDescent="0.55000000000000004"/>
    <row r="773" ht="15.75" customHeight="1" x14ac:dyDescent="0.55000000000000004"/>
    <row r="774" ht="15.75" customHeight="1" x14ac:dyDescent="0.55000000000000004"/>
    <row r="775" ht="15.75" customHeight="1" x14ac:dyDescent="0.55000000000000004"/>
    <row r="776" ht="15.75" customHeight="1" x14ac:dyDescent="0.55000000000000004"/>
    <row r="777" ht="15.75" customHeight="1" x14ac:dyDescent="0.55000000000000004"/>
    <row r="778" ht="15.75" customHeight="1" x14ac:dyDescent="0.55000000000000004"/>
    <row r="779" ht="15.75" customHeight="1" x14ac:dyDescent="0.55000000000000004"/>
    <row r="780" ht="15.75" customHeight="1" x14ac:dyDescent="0.55000000000000004"/>
    <row r="781" ht="15.75" customHeight="1" x14ac:dyDescent="0.55000000000000004"/>
    <row r="782" ht="15.75" customHeight="1" x14ac:dyDescent="0.55000000000000004"/>
    <row r="783" ht="15.75" customHeight="1" x14ac:dyDescent="0.55000000000000004"/>
    <row r="784" ht="15.75" customHeight="1" x14ac:dyDescent="0.55000000000000004"/>
    <row r="785" ht="15.75" customHeight="1" x14ac:dyDescent="0.55000000000000004"/>
    <row r="786" ht="15.75" customHeight="1" x14ac:dyDescent="0.55000000000000004"/>
    <row r="787" ht="15.75" customHeight="1" x14ac:dyDescent="0.55000000000000004"/>
    <row r="788" ht="15.75" customHeight="1" x14ac:dyDescent="0.55000000000000004"/>
    <row r="789" ht="15.75" customHeight="1" x14ac:dyDescent="0.55000000000000004"/>
    <row r="790" ht="15.75" customHeight="1" x14ac:dyDescent="0.55000000000000004"/>
    <row r="791" ht="15.75" customHeight="1" x14ac:dyDescent="0.55000000000000004"/>
    <row r="792" ht="15.75" customHeight="1" x14ac:dyDescent="0.55000000000000004"/>
    <row r="793" ht="15.75" customHeight="1" x14ac:dyDescent="0.55000000000000004"/>
    <row r="794" ht="15.75" customHeight="1" x14ac:dyDescent="0.55000000000000004"/>
    <row r="795" ht="15.75" customHeight="1" x14ac:dyDescent="0.55000000000000004"/>
    <row r="796" ht="15.75" customHeight="1" x14ac:dyDescent="0.55000000000000004"/>
    <row r="797" ht="15.75" customHeight="1" x14ac:dyDescent="0.55000000000000004"/>
    <row r="798" ht="15.75" customHeight="1" x14ac:dyDescent="0.55000000000000004"/>
    <row r="799" ht="15.75" customHeight="1" x14ac:dyDescent="0.55000000000000004"/>
    <row r="800" ht="15.75" customHeight="1" x14ac:dyDescent="0.55000000000000004"/>
    <row r="801" ht="15.75" customHeight="1" x14ac:dyDescent="0.55000000000000004"/>
    <row r="802" ht="15.75" customHeight="1" x14ac:dyDescent="0.55000000000000004"/>
    <row r="803" ht="15.75" customHeight="1" x14ac:dyDescent="0.55000000000000004"/>
    <row r="804" ht="15.75" customHeight="1" x14ac:dyDescent="0.55000000000000004"/>
    <row r="805" ht="15.75" customHeight="1" x14ac:dyDescent="0.55000000000000004"/>
    <row r="806" ht="15.75" customHeight="1" x14ac:dyDescent="0.55000000000000004"/>
    <row r="807" ht="15.75" customHeight="1" x14ac:dyDescent="0.55000000000000004"/>
    <row r="808" ht="15.75" customHeight="1" x14ac:dyDescent="0.55000000000000004"/>
    <row r="809" ht="15.75" customHeight="1" x14ac:dyDescent="0.55000000000000004"/>
    <row r="810" ht="15.75" customHeight="1" x14ac:dyDescent="0.55000000000000004"/>
    <row r="811" ht="15.75" customHeight="1" x14ac:dyDescent="0.55000000000000004"/>
    <row r="812" ht="15.75" customHeight="1" x14ac:dyDescent="0.55000000000000004"/>
    <row r="813" ht="15.75" customHeight="1" x14ac:dyDescent="0.55000000000000004"/>
    <row r="814" ht="15.75" customHeight="1" x14ac:dyDescent="0.55000000000000004"/>
    <row r="815" ht="15.75" customHeight="1" x14ac:dyDescent="0.55000000000000004"/>
    <row r="816" ht="15.75" customHeight="1" x14ac:dyDescent="0.55000000000000004"/>
    <row r="817" ht="15.75" customHeight="1" x14ac:dyDescent="0.55000000000000004"/>
    <row r="818" ht="15.75" customHeight="1" x14ac:dyDescent="0.55000000000000004"/>
    <row r="819" ht="15.75" customHeight="1" x14ac:dyDescent="0.55000000000000004"/>
    <row r="820" ht="15.75" customHeight="1" x14ac:dyDescent="0.55000000000000004"/>
    <row r="821" ht="15.75" customHeight="1" x14ac:dyDescent="0.55000000000000004"/>
    <row r="822" ht="15.75" customHeight="1" x14ac:dyDescent="0.55000000000000004"/>
    <row r="823" ht="15.75" customHeight="1" x14ac:dyDescent="0.55000000000000004"/>
    <row r="824" ht="15.75" customHeight="1" x14ac:dyDescent="0.55000000000000004"/>
    <row r="825" ht="15.75" customHeight="1" x14ac:dyDescent="0.55000000000000004"/>
    <row r="826" ht="15.75" customHeight="1" x14ac:dyDescent="0.55000000000000004"/>
    <row r="827" ht="15.75" customHeight="1" x14ac:dyDescent="0.55000000000000004"/>
    <row r="828" ht="15.75" customHeight="1" x14ac:dyDescent="0.55000000000000004"/>
    <row r="829" ht="15.75" customHeight="1" x14ac:dyDescent="0.55000000000000004"/>
    <row r="830" ht="15.75" customHeight="1" x14ac:dyDescent="0.55000000000000004"/>
    <row r="831" ht="15.75" customHeight="1" x14ac:dyDescent="0.55000000000000004"/>
    <row r="832" ht="15.75" customHeight="1" x14ac:dyDescent="0.55000000000000004"/>
    <row r="833" ht="15.75" customHeight="1" x14ac:dyDescent="0.55000000000000004"/>
    <row r="834" ht="15.75" customHeight="1" x14ac:dyDescent="0.55000000000000004"/>
    <row r="835" ht="15.75" customHeight="1" x14ac:dyDescent="0.55000000000000004"/>
    <row r="836" ht="15.75" customHeight="1" x14ac:dyDescent="0.55000000000000004"/>
    <row r="837" ht="15.75" customHeight="1" x14ac:dyDescent="0.55000000000000004"/>
    <row r="838" ht="15.75" customHeight="1" x14ac:dyDescent="0.55000000000000004"/>
    <row r="839" ht="15.75" customHeight="1" x14ac:dyDescent="0.55000000000000004"/>
    <row r="840" ht="15.75" customHeight="1" x14ac:dyDescent="0.55000000000000004"/>
    <row r="841" ht="15.75" customHeight="1" x14ac:dyDescent="0.55000000000000004"/>
    <row r="842" ht="15.75" customHeight="1" x14ac:dyDescent="0.55000000000000004"/>
    <row r="843" ht="15.75" customHeight="1" x14ac:dyDescent="0.55000000000000004"/>
    <row r="844" ht="15.75" customHeight="1" x14ac:dyDescent="0.55000000000000004"/>
    <row r="845" ht="15.75" customHeight="1" x14ac:dyDescent="0.55000000000000004"/>
    <row r="846" ht="15.75" customHeight="1" x14ac:dyDescent="0.55000000000000004"/>
    <row r="847" ht="15.75" customHeight="1" x14ac:dyDescent="0.55000000000000004"/>
    <row r="848" ht="15.75" customHeight="1" x14ac:dyDescent="0.55000000000000004"/>
    <row r="849" ht="15.75" customHeight="1" x14ac:dyDescent="0.55000000000000004"/>
    <row r="850" ht="15.75" customHeight="1" x14ac:dyDescent="0.55000000000000004"/>
    <row r="851" ht="15.75" customHeight="1" x14ac:dyDescent="0.55000000000000004"/>
    <row r="852" ht="15.75" customHeight="1" x14ac:dyDescent="0.55000000000000004"/>
    <row r="853" ht="15.75" customHeight="1" x14ac:dyDescent="0.55000000000000004"/>
    <row r="854" ht="15.75" customHeight="1" x14ac:dyDescent="0.55000000000000004"/>
    <row r="855" ht="15.75" customHeight="1" x14ac:dyDescent="0.55000000000000004"/>
    <row r="856" ht="15.75" customHeight="1" x14ac:dyDescent="0.55000000000000004"/>
  </sheetData>
  <mergeCells count="61">
    <mergeCell ref="K1:L1"/>
    <mergeCell ref="D3:E3"/>
    <mergeCell ref="D4:D6"/>
    <mergeCell ref="E4:E5"/>
    <mergeCell ref="R11:R13"/>
    <mergeCell ref="D13:D18"/>
    <mergeCell ref="E13:E16"/>
    <mergeCell ref="F13:F16"/>
    <mergeCell ref="H13:H16"/>
    <mergeCell ref="E17:E18"/>
    <mergeCell ref="C19:C20"/>
    <mergeCell ref="D19:E20"/>
    <mergeCell ref="F19:F20"/>
    <mergeCell ref="R5:R9"/>
    <mergeCell ref="D7:D12"/>
    <mergeCell ref="E7:E8"/>
    <mergeCell ref="F7:F8"/>
    <mergeCell ref="B3:B18"/>
    <mergeCell ref="E9:E10"/>
    <mergeCell ref="F9:F10"/>
    <mergeCell ref="E11:E12"/>
    <mergeCell ref="F11:F12"/>
    <mergeCell ref="F17:F18"/>
    <mergeCell ref="C4:C6"/>
    <mergeCell ref="C7:C12"/>
    <mergeCell ref="C13:C18"/>
    <mergeCell ref="F4:F5"/>
    <mergeCell ref="B19:B25"/>
    <mergeCell ref="E38:E43"/>
    <mergeCell ref="F38:F43"/>
    <mergeCell ref="B26:B70"/>
    <mergeCell ref="D26:D43"/>
    <mergeCell ref="E26:E37"/>
    <mergeCell ref="F26:F37"/>
    <mergeCell ref="D44:D52"/>
    <mergeCell ref="E44:E46"/>
    <mergeCell ref="D53:D70"/>
    <mergeCell ref="E53:E65"/>
    <mergeCell ref="F53:F65"/>
    <mergeCell ref="C26:C43"/>
    <mergeCell ref="C44:C52"/>
    <mergeCell ref="D23:D25"/>
    <mergeCell ref="E23:E25"/>
    <mergeCell ref="B71:B98"/>
    <mergeCell ref="F71:F77"/>
    <mergeCell ref="F99:I99"/>
    <mergeCell ref="E47:E51"/>
    <mergeCell ref="F47:F51"/>
    <mergeCell ref="C53:C70"/>
    <mergeCell ref="C71:C98"/>
    <mergeCell ref="E66:E70"/>
    <mergeCell ref="F66:F70"/>
    <mergeCell ref="D71:E98"/>
    <mergeCell ref="F44:F46"/>
    <mergeCell ref="C23:C25"/>
    <mergeCell ref="F78:F98"/>
    <mergeCell ref="F23:F25"/>
    <mergeCell ref="C21:C22"/>
    <mergeCell ref="D21:D22"/>
    <mergeCell ref="E21:E22"/>
    <mergeCell ref="F21:F22"/>
  </mergeCells>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F13B6845-4646-48EF-8D03-1B5A9EB0BF9D}"/>
</file>

<file path=customXml/itemProps2.xml><?xml version="1.0" encoding="utf-8"?>
<ds:datastoreItem xmlns:ds="http://schemas.openxmlformats.org/officeDocument/2006/customXml" ds:itemID="{0AE568A5-3B66-4AF3-9EFF-2E7AF5C54EC3}"/>
</file>

<file path=customXml/itemProps3.xml><?xml version="1.0" encoding="utf-8"?>
<ds:datastoreItem xmlns:ds="http://schemas.openxmlformats.org/officeDocument/2006/customXml" ds:itemID="{4A5093F3-D2EC-450E-956C-CED36DDA747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DT_2</vt:lpstr>
      <vt:lpstr>DT_1</vt:lpstr>
      <vt:lpstr>DT_8</vt:lpstr>
      <vt:lpstr>DT_9</vt:lpstr>
      <vt:lpstr>DT_4</vt:lpstr>
      <vt:lpstr>AT Calendar</vt:lpstr>
      <vt:lpstr>Detailed budget total</vt:lpstr>
      <vt:lpstr>Detailed budget GCF total</vt:lpstr>
      <vt:lpstr>Detailed Budget Notes</vt:lpstr>
      <vt:lpstr>Detailed Budget</vt:lpstr>
      <vt:lpstr>Carta Consulta budget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IFAD</dc:creator>
  <cp:lastModifiedBy>René Castro</cp:lastModifiedBy>
  <dcterms:created xsi:type="dcterms:W3CDTF">2018-10-25T21:03:57Z</dcterms:created>
  <dcterms:modified xsi:type="dcterms:W3CDTF">2020-10-19T07:06:59Z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