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913"/>
  <workbookPr/>
  <mc:AlternateContent xmlns:mc="http://schemas.openxmlformats.org/markup-compatibility/2006">
    <mc:Choice Requires="x15">
      <x15ac:absPath xmlns:x15ac="http://schemas.microsoft.com/office/spreadsheetml/2010/11/ac" url="https://unfao-my.sharepoint.com/personal/minoarivelo_randrianarison_fao_org/Documents/CDI - SAP-REDD+/18 may/"/>
    </mc:Choice>
  </mc:AlternateContent>
  <xr:revisionPtr revIDLastSave="0" documentId="11_36DCF2204AEDD69EC4A83D8BC4B0B5C77824C9B4" xr6:coauthVersionLast="45" xr6:coauthVersionMax="45" xr10:uidLastSave="{00000000-0000-0000-0000-000000000000}"/>
  <bookViews>
    <workbookView xWindow="0" yWindow="0" windowWidth="19200" windowHeight="7050" tabRatio="687" xr2:uid="{00000000-000D-0000-FFFF-FFFF00000000}"/>
  </bookViews>
  <sheets>
    <sheet name="General Budget_Commented" sheetId="1" r:id="rId1"/>
    <sheet name="Notes_Assumptions_SAMPLE_SAP" sheetId="2" r:id="rId2"/>
    <sheet name="Beneficiary Funds Table" sheetId="4" r:id="rId3"/>
    <sheet name="Detailed budget notes" sheetId="3" r:id="rId4"/>
  </sheets>
  <externalReferences>
    <externalReference r:id="rId5"/>
    <externalReference r:id="rId6"/>
    <externalReference r:id="rId7"/>
  </externalReferences>
  <definedNames>
    <definedName name="_xlnm._FilterDatabase" localSheetId="0" hidden="1">'General Budget_Commented'!$B$6:$V$211</definedName>
    <definedName name="_xlnm._FilterDatabase" localSheetId="1" hidden="1">Notes_Assumptions_SAMPLE_SAP!$A$3:$D$90</definedName>
    <definedName name="Categories">OFFSET('[1]Title Lists'!$F$2,0,0,COUNTA('[1]Title Lists'!$F:$F)-1,1)</definedName>
    <definedName name="Components">OFFSET('[1]Title Lists'!$B$2,0,0,COUNTA('[1]Title Lists'!$B:$B)-1,1)</definedName>
    <definedName name="Funding">OFFSET('[1]Title Lists'!$H$2,0,0,COUNTA('[1]Title Lists'!$H:$H)-1,1)</definedName>
    <definedName name="GCF_cost_category">[2]Legend_Assumption!$B$22:$B$30</definedName>
    <definedName name="Outputs">OFFSET('[1]Title Lists'!$D$2,0,0,COUNTA('[1]Title Lists'!$D:$D)-1,1)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07" i="1" l="1"/>
  <c r="V65" i="1"/>
  <c r="T65" i="1"/>
  <c r="R65" i="1"/>
  <c r="P65" i="1"/>
  <c r="N65" i="1"/>
  <c r="L65" i="1"/>
  <c r="N207" i="1"/>
  <c r="P207" i="1"/>
  <c r="R207" i="1"/>
  <c r="T207" i="1"/>
  <c r="L207" i="1"/>
  <c r="L209" i="1" l="1"/>
  <c r="V149" i="1" l="1"/>
  <c r="T149" i="1"/>
  <c r="R149" i="1"/>
  <c r="P149" i="1"/>
  <c r="N149" i="1"/>
  <c r="L149" i="1"/>
  <c r="U181" i="1" l="1"/>
  <c r="U182" i="1"/>
  <c r="V182" i="1"/>
  <c r="T181" i="1"/>
  <c r="R181" i="1"/>
  <c r="P181" i="1"/>
  <c r="N181" i="1"/>
  <c r="L181" i="1"/>
  <c r="V181" i="1" s="1"/>
  <c r="D173" i="1" l="1"/>
  <c r="D174" i="1" s="1"/>
  <c r="D175" i="1" s="1"/>
  <c r="D176" i="1" s="1"/>
  <c r="N120" i="1" l="1"/>
  <c r="S53" i="1"/>
  <c r="L175" i="1"/>
  <c r="V175" i="1" s="1"/>
  <c r="U174" i="1"/>
  <c r="T174" i="1"/>
  <c r="R174" i="1"/>
  <c r="P174" i="1"/>
  <c r="N174" i="1"/>
  <c r="L174" i="1"/>
  <c r="U169" i="1"/>
  <c r="T169" i="1"/>
  <c r="R169" i="1"/>
  <c r="P169" i="1"/>
  <c r="N169" i="1"/>
  <c r="L169" i="1"/>
  <c r="U168" i="1"/>
  <c r="T168" i="1"/>
  <c r="R168" i="1"/>
  <c r="P168" i="1"/>
  <c r="N168" i="1"/>
  <c r="L168" i="1"/>
  <c r="U167" i="1"/>
  <c r="T167" i="1"/>
  <c r="R167" i="1"/>
  <c r="P167" i="1"/>
  <c r="N167" i="1"/>
  <c r="L167" i="1"/>
  <c r="U162" i="1"/>
  <c r="T162" i="1"/>
  <c r="R162" i="1"/>
  <c r="P162" i="1"/>
  <c r="N162" i="1"/>
  <c r="L162" i="1"/>
  <c r="U161" i="1"/>
  <c r="T161" i="1"/>
  <c r="R161" i="1"/>
  <c r="P161" i="1"/>
  <c r="N161" i="1"/>
  <c r="L161" i="1"/>
  <c r="U160" i="1"/>
  <c r="T160" i="1"/>
  <c r="R160" i="1"/>
  <c r="P160" i="1"/>
  <c r="N160" i="1"/>
  <c r="L160" i="1"/>
  <c r="U148" i="1"/>
  <c r="T148" i="1"/>
  <c r="R148" i="1"/>
  <c r="P148" i="1"/>
  <c r="N148" i="1"/>
  <c r="L148" i="1"/>
  <c r="U147" i="1"/>
  <c r="T147" i="1"/>
  <c r="R147" i="1"/>
  <c r="P147" i="1"/>
  <c r="N147" i="1"/>
  <c r="L147" i="1"/>
  <c r="U146" i="1"/>
  <c r="T146" i="1"/>
  <c r="R146" i="1"/>
  <c r="P146" i="1"/>
  <c r="N146" i="1"/>
  <c r="L146" i="1"/>
  <c r="U145" i="1"/>
  <c r="T145" i="1"/>
  <c r="R145" i="1"/>
  <c r="P145" i="1"/>
  <c r="N145" i="1"/>
  <c r="L145" i="1"/>
  <c r="U144" i="1"/>
  <c r="T144" i="1"/>
  <c r="R144" i="1"/>
  <c r="P144" i="1"/>
  <c r="N144" i="1"/>
  <c r="L144" i="1"/>
  <c r="U128" i="1"/>
  <c r="T128" i="1"/>
  <c r="R128" i="1"/>
  <c r="P128" i="1"/>
  <c r="N128" i="1"/>
  <c r="L128" i="1"/>
  <c r="U127" i="1"/>
  <c r="T127" i="1"/>
  <c r="R127" i="1"/>
  <c r="P127" i="1"/>
  <c r="N127" i="1"/>
  <c r="L127" i="1"/>
  <c r="U121" i="1"/>
  <c r="T121" i="1"/>
  <c r="R121" i="1"/>
  <c r="P121" i="1"/>
  <c r="N121" i="1"/>
  <c r="L121" i="1"/>
  <c r="U120" i="1"/>
  <c r="U119" i="1"/>
  <c r="T119" i="1"/>
  <c r="R119" i="1"/>
  <c r="P119" i="1"/>
  <c r="N119" i="1"/>
  <c r="L119" i="1"/>
  <c r="U118" i="1"/>
  <c r="T118" i="1"/>
  <c r="R118" i="1"/>
  <c r="P118" i="1"/>
  <c r="N118" i="1"/>
  <c r="L118" i="1"/>
  <c r="U115" i="1"/>
  <c r="P115" i="1"/>
  <c r="N115" i="1"/>
  <c r="L115" i="1"/>
  <c r="U114" i="1"/>
  <c r="P114" i="1"/>
  <c r="N114" i="1"/>
  <c r="L114" i="1"/>
  <c r="U113" i="1"/>
  <c r="P113" i="1"/>
  <c r="N113" i="1"/>
  <c r="L113" i="1"/>
  <c r="U103" i="1"/>
  <c r="T103" i="1"/>
  <c r="R103" i="1"/>
  <c r="P103" i="1"/>
  <c r="N103" i="1"/>
  <c r="L103" i="1"/>
  <c r="U102" i="1"/>
  <c r="T102" i="1"/>
  <c r="R102" i="1"/>
  <c r="P102" i="1"/>
  <c r="N102" i="1"/>
  <c r="L102" i="1"/>
  <c r="U101" i="1"/>
  <c r="T101" i="1"/>
  <c r="R101" i="1"/>
  <c r="P101" i="1"/>
  <c r="N101" i="1"/>
  <c r="L101" i="1"/>
  <c r="U99" i="1"/>
  <c r="T99" i="1"/>
  <c r="R99" i="1"/>
  <c r="P99" i="1"/>
  <c r="N99" i="1"/>
  <c r="L99" i="1"/>
  <c r="U98" i="1"/>
  <c r="T98" i="1"/>
  <c r="R98" i="1"/>
  <c r="P98" i="1"/>
  <c r="N98" i="1"/>
  <c r="L98" i="1"/>
  <c r="U97" i="1"/>
  <c r="T97" i="1"/>
  <c r="R97" i="1"/>
  <c r="P97" i="1"/>
  <c r="N97" i="1"/>
  <c r="L97" i="1"/>
  <c r="O93" i="1"/>
  <c r="Q93" i="1"/>
  <c r="S93" i="1"/>
  <c r="U92" i="1"/>
  <c r="T92" i="1"/>
  <c r="R92" i="1"/>
  <c r="P92" i="1"/>
  <c r="N92" i="1"/>
  <c r="L92" i="1"/>
  <c r="U91" i="1"/>
  <c r="T91" i="1"/>
  <c r="R91" i="1"/>
  <c r="P91" i="1"/>
  <c r="N91" i="1"/>
  <c r="L91" i="1"/>
  <c r="U90" i="1"/>
  <c r="T90" i="1"/>
  <c r="R90" i="1"/>
  <c r="P90" i="1"/>
  <c r="N90" i="1"/>
  <c r="L90" i="1"/>
  <c r="U89" i="1"/>
  <c r="T89" i="1"/>
  <c r="R89" i="1"/>
  <c r="P89" i="1"/>
  <c r="N89" i="1"/>
  <c r="L89" i="1"/>
  <c r="U84" i="1"/>
  <c r="T84" i="1"/>
  <c r="R84" i="1"/>
  <c r="P84" i="1"/>
  <c r="N84" i="1"/>
  <c r="L84" i="1"/>
  <c r="U83" i="1"/>
  <c r="T83" i="1"/>
  <c r="R83" i="1"/>
  <c r="P83" i="1"/>
  <c r="N83" i="1"/>
  <c r="L83" i="1"/>
  <c r="U77" i="1"/>
  <c r="T77" i="1"/>
  <c r="R77" i="1"/>
  <c r="P77" i="1"/>
  <c r="N77" i="1"/>
  <c r="L77" i="1"/>
  <c r="U76" i="1"/>
  <c r="T76" i="1"/>
  <c r="R76" i="1"/>
  <c r="P76" i="1"/>
  <c r="N76" i="1"/>
  <c r="L76" i="1"/>
  <c r="U75" i="1"/>
  <c r="T75" i="1"/>
  <c r="R75" i="1"/>
  <c r="P75" i="1"/>
  <c r="N75" i="1"/>
  <c r="L75" i="1"/>
  <c r="U74" i="1"/>
  <c r="T74" i="1"/>
  <c r="R74" i="1"/>
  <c r="P74" i="1"/>
  <c r="N74" i="1"/>
  <c r="L74" i="1"/>
  <c r="U73" i="1"/>
  <c r="T73" i="1"/>
  <c r="R73" i="1"/>
  <c r="P73" i="1"/>
  <c r="N73" i="1"/>
  <c r="L73" i="1"/>
  <c r="U62" i="1"/>
  <c r="T62" i="1"/>
  <c r="R62" i="1"/>
  <c r="P62" i="1"/>
  <c r="N62" i="1"/>
  <c r="L62" i="1"/>
  <c r="U61" i="1"/>
  <c r="T61" i="1"/>
  <c r="R61" i="1"/>
  <c r="P61" i="1"/>
  <c r="N61" i="1"/>
  <c r="L61" i="1"/>
  <c r="U60" i="1"/>
  <c r="T60" i="1"/>
  <c r="R60" i="1"/>
  <c r="P60" i="1"/>
  <c r="N60" i="1"/>
  <c r="L60" i="1"/>
  <c r="U59" i="1"/>
  <c r="T59" i="1"/>
  <c r="R59" i="1"/>
  <c r="P59" i="1"/>
  <c r="N59" i="1"/>
  <c r="L59" i="1"/>
  <c r="U52" i="1"/>
  <c r="T52" i="1"/>
  <c r="R52" i="1"/>
  <c r="P52" i="1"/>
  <c r="N52" i="1"/>
  <c r="L52" i="1"/>
  <c r="U51" i="1"/>
  <c r="T51" i="1"/>
  <c r="R51" i="1"/>
  <c r="P51" i="1"/>
  <c r="N51" i="1"/>
  <c r="L51" i="1"/>
  <c r="U50" i="1"/>
  <c r="T50" i="1"/>
  <c r="R50" i="1"/>
  <c r="P50" i="1"/>
  <c r="N50" i="1"/>
  <c r="L50" i="1"/>
  <c r="U46" i="1"/>
  <c r="T46" i="1"/>
  <c r="R46" i="1"/>
  <c r="P46" i="1"/>
  <c r="N46" i="1"/>
  <c r="L46" i="1"/>
  <c r="U45" i="1"/>
  <c r="T45" i="1"/>
  <c r="R45" i="1"/>
  <c r="P45" i="1"/>
  <c r="N45" i="1"/>
  <c r="L45" i="1"/>
  <c r="U44" i="1"/>
  <c r="T44" i="1"/>
  <c r="R44" i="1"/>
  <c r="P44" i="1"/>
  <c r="N44" i="1"/>
  <c r="L44" i="1"/>
  <c r="U43" i="1"/>
  <c r="T43" i="1"/>
  <c r="R43" i="1"/>
  <c r="P43" i="1"/>
  <c r="N43" i="1"/>
  <c r="L43" i="1"/>
  <c r="U42" i="1"/>
  <c r="T42" i="1"/>
  <c r="R42" i="1"/>
  <c r="P42" i="1"/>
  <c r="N42" i="1"/>
  <c r="L42" i="1"/>
  <c r="U36" i="1"/>
  <c r="T36" i="1"/>
  <c r="R36" i="1"/>
  <c r="P36" i="1"/>
  <c r="N36" i="1"/>
  <c r="L36" i="1"/>
  <c r="U35" i="1"/>
  <c r="T35" i="1"/>
  <c r="R35" i="1"/>
  <c r="P35" i="1"/>
  <c r="N35" i="1"/>
  <c r="L35" i="1"/>
  <c r="U34" i="1"/>
  <c r="T34" i="1"/>
  <c r="R34" i="1"/>
  <c r="P34" i="1"/>
  <c r="N34" i="1"/>
  <c r="L34" i="1"/>
  <c r="U25" i="1"/>
  <c r="T25" i="1"/>
  <c r="R25" i="1"/>
  <c r="P25" i="1"/>
  <c r="N25" i="1"/>
  <c r="L25" i="1"/>
  <c r="U24" i="1"/>
  <c r="T24" i="1"/>
  <c r="R24" i="1"/>
  <c r="P24" i="1"/>
  <c r="N24" i="1"/>
  <c r="L24" i="1"/>
  <c r="U23" i="1"/>
  <c r="T23" i="1"/>
  <c r="R23" i="1"/>
  <c r="P23" i="1"/>
  <c r="N23" i="1"/>
  <c r="L23" i="1"/>
  <c r="U22" i="1"/>
  <c r="T22" i="1"/>
  <c r="R22" i="1"/>
  <c r="P22" i="1"/>
  <c r="N22" i="1"/>
  <c r="L22" i="1"/>
  <c r="U17" i="1"/>
  <c r="N17" i="1"/>
  <c r="L17" i="1"/>
  <c r="U16" i="1"/>
  <c r="N16" i="1"/>
  <c r="L16" i="1"/>
  <c r="U12" i="1"/>
  <c r="U11" i="1"/>
  <c r="N11" i="1"/>
  <c r="L11" i="1"/>
  <c r="U10" i="1"/>
  <c r="T10" i="1"/>
  <c r="N10" i="1"/>
  <c r="L10" i="1"/>
  <c r="U9" i="1"/>
  <c r="N9" i="1"/>
  <c r="L9" i="1"/>
  <c r="N14" i="1" l="1"/>
  <c r="L38" i="1"/>
  <c r="L53" i="1"/>
  <c r="T53" i="1"/>
  <c r="R53" i="1"/>
  <c r="N53" i="1"/>
  <c r="P53" i="1"/>
  <c r="N104" i="1"/>
  <c r="V168" i="1"/>
  <c r="V174" i="1"/>
  <c r="V167" i="1"/>
  <c r="V169" i="1"/>
  <c r="L100" i="1"/>
  <c r="T100" i="1"/>
  <c r="P104" i="1"/>
  <c r="V147" i="1"/>
  <c r="V161" i="1"/>
  <c r="V162" i="1"/>
  <c r="V160" i="1"/>
  <c r="V118" i="1"/>
  <c r="P120" i="1"/>
  <c r="V144" i="1"/>
  <c r="L93" i="1"/>
  <c r="T93" i="1"/>
  <c r="N100" i="1"/>
  <c r="V146" i="1"/>
  <c r="V148" i="1"/>
  <c r="V145" i="1"/>
  <c r="V127" i="1"/>
  <c r="V128" i="1"/>
  <c r="L104" i="1"/>
  <c r="T104" i="1"/>
  <c r="V121" i="1"/>
  <c r="R104" i="1"/>
  <c r="V113" i="1"/>
  <c r="V114" i="1"/>
  <c r="V115" i="1"/>
  <c r="V119" i="1"/>
  <c r="R120" i="1"/>
  <c r="L120" i="1"/>
  <c r="T120" i="1"/>
  <c r="P100" i="1"/>
  <c r="R100" i="1"/>
  <c r="P93" i="1"/>
  <c r="R93" i="1"/>
  <c r="N93" i="1"/>
  <c r="V92" i="1"/>
  <c r="V101" i="1"/>
  <c r="V102" i="1"/>
  <c r="V103" i="1"/>
  <c r="V74" i="1"/>
  <c r="V97" i="1"/>
  <c r="V98" i="1"/>
  <c r="V99" i="1"/>
  <c r="V76" i="1"/>
  <c r="V91" i="1"/>
  <c r="V89" i="1"/>
  <c r="V90" i="1"/>
  <c r="V83" i="1"/>
  <c r="V84" i="1"/>
  <c r="V59" i="1"/>
  <c r="V61" i="1"/>
  <c r="V73" i="1"/>
  <c r="V75" i="1"/>
  <c r="V77" i="1"/>
  <c r="V60" i="1"/>
  <c r="V62" i="1"/>
  <c r="V43" i="1"/>
  <c r="V51" i="1"/>
  <c r="V52" i="1"/>
  <c r="V50" i="1"/>
  <c r="V16" i="1"/>
  <c r="V42" i="1"/>
  <c r="V44" i="1"/>
  <c r="V45" i="1"/>
  <c r="V46" i="1"/>
  <c r="V34" i="1"/>
  <c r="V35" i="1"/>
  <c r="V36" i="1"/>
  <c r="V22" i="1"/>
  <c r="V17" i="1"/>
  <c r="V24" i="1"/>
  <c r="V25" i="1"/>
  <c r="V23" i="1"/>
  <c r="V10" i="1"/>
  <c r="V9" i="1"/>
  <c r="V12" i="1"/>
  <c r="V11" i="1"/>
  <c r="T133" i="1"/>
  <c r="R133" i="1"/>
  <c r="P133" i="1"/>
  <c r="N133" i="1"/>
  <c r="L133" i="1"/>
  <c r="P135" i="1"/>
  <c r="R135" i="1" s="1"/>
  <c r="N135" i="1"/>
  <c r="L135" i="1"/>
  <c r="U170" i="1"/>
  <c r="L26" i="1"/>
  <c r="V120" i="1" l="1"/>
  <c r="V104" i="1"/>
  <c r="V100" i="1"/>
  <c r="V93" i="1"/>
  <c r="P166" i="1" l="1"/>
  <c r="N186" i="1"/>
  <c r="P186" i="1" s="1"/>
  <c r="R186" i="1" s="1"/>
  <c r="T186" i="1" s="1"/>
  <c r="L131" i="1"/>
  <c r="V186" i="1" l="1"/>
  <c r="T197" i="1" l="1"/>
  <c r="U197" i="1"/>
  <c r="R197" i="1"/>
  <c r="P197" i="1"/>
  <c r="N197" i="1"/>
  <c r="L197" i="1"/>
  <c r="V197" i="1" l="1"/>
  <c r="T143" i="1" l="1"/>
  <c r="U143" i="1"/>
  <c r="R143" i="1"/>
  <c r="P143" i="1"/>
  <c r="N143" i="1"/>
  <c r="L143" i="1"/>
  <c r="V143" i="1" l="1"/>
  <c r="T116" i="1"/>
  <c r="R116" i="1"/>
  <c r="P116" i="1"/>
  <c r="N116" i="1"/>
  <c r="T124" i="1"/>
  <c r="R124" i="1"/>
  <c r="P124" i="1"/>
  <c r="N124" i="1"/>
  <c r="L124" i="1"/>
  <c r="G22" i="3"/>
  <c r="G21" i="3"/>
  <c r="G20" i="3"/>
  <c r="F20" i="3"/>
  <c r="E20" i="3"/>
  <c r="D20" i="3"/>
  <c r="C20" i="3"/>
  <c r="B20" i="3"/>
  <c r="G19" i="3"/>
  <c r="G18" i="3"/>
  <c r="G17" i="3"/>
  <c r="F17" i="3"/>
  <c r="E17" i="3"/>
  <c r="D17" i="3"/>
  <c r="C17" i="3"/>
  <c r="B17" i="3"/>
  <c r="G16" i="3"/>
  <c r="G15" i="3"/>
  <c r="G14" i="3"/>
  <c r="F14" i="3"/>
  <c r="E14" i="3"/>
  <c r="D14" i="3"/>
  <c r="C14" i="3"/>
  <c r="G13" i="3"/>
  <c r="G12" i="3"/>
  <c r="F11" i="3"/>
  <c r="E11" i="3"/>
  <c r="D11" i="3"/>
  <c r="C11" i="3"/>
  <c r="G10" i="3"/>
  <c r="G9" i="3"/>
  <c r="F8" i="3"/>
  <c r="E8" i="3"/>
  <c r="D8" i="3"/>
  <c r="C8" i="3"/>
  <c r="G7" i="3"/>
  <c r="G6" i="3"/>
  <c r="F5" i="3"/>
  <c r="E5" i="3"/>
  <c r="D5" i="3"/>
  <c r="C5" i="3"/>
  <c r="G5" i="3" l="1"/>
  <c r="G11" i="3"/>
  <c r="V124" i="1"/>
  <c r="V116" i="1"/>
  <c r="G8" i="3"/>
  <c r="R125" i="1" l="1"/>
  <c r="T125" i="1"/>
  <c r="P125" i="1"/>
  <c r="N125" i="1"/>
  <c r="L125" i="1"/>
  <c r="R165" i="1"/>
  <c r="P165" i="1"/>
  <c r="N165" i="1"/>
  <c r="N170" i="1"/>
  <c r="N166" i="1"/>
  <c r="T185" i="1"/>
  <c r="R185" i="1"/>
  <c r="P185" i="1"/>
  <c r="N185" i="1"/>
  <c r="L185" i="1"/>
  <c r="U185" i="1"/>
  <c r="L194" i="1"/>
  <c r="U110" i="1"/>
  <c r="T110" i="1"/>
  <c r="R110" i="1"/>
  <c r="P110" i="1"/>
  <c r="L110" i="1"/>
  <c r="T194" i="1"/>
  <c r="R194" i="1"/>
  <c r="P194" i="1"/>
  <c r="N194" i="1"/>
  <c r="V185" i="1" l="1"/>
  <c r="N110" i="1"/>
  <c r="V110" i="1" s="1"/>
  <c r="V135" i="1" l="1"/>
  <c r="U135" i="1"/>
  <c r="T126" i="1"/>
  <c r="R126" i="1"/>
  <c r="P126" i="1"/>
  <c r="N126" i="1"/>
  <c r="L126" i="1"/>
  <c r="U126" i="1"/>
  <c r="V137" i="1"/>
  <c r="U137" i="1"/>
  <c r="R117" i="1"/>
  <c r="U63" i="1"/>
  <c r="V63" i="1"/>
  <c r="L64" i="1"/>
  <c r="V64" i="1" s="1"/>
  <c r="U64" i="1"/>
  <c r="L18" i="1"/>
  <c r="V126" i="1" l="1"/>
  <c r="T117" i="1"/>
  <c r="N117" i="1"/>
  <c r="P117" i="1"/>
  <c r="R82" i="1" l="1"/>
  <c r="V82" i="1" s="1"/>
  <c r="L179" i="1" l="1"/>
  <c r="T108" i="1" l="1"/>
  <c r="R108" i="1"/>
  <c r="P108" i="1"/>
  <c r="N108" i="1"/>
  <c r="L108" i="1"/>
  <c r="V108" i="1" l="1"/>
  <c r="R177" i="1"/>
  <c r="P177" i="1"/>
  <c r="N177" i="1"/>
  <c r="T171" i="1"/>
  <c r="P171" i="1"/>
  <c r="N171" i="1"/>
  <c r="L171" i="1"/>
  <c r="T159" i="1"/>
  <c r="L159" i="1"/>
  <c r="N159" i="1"/>
  <c r="P159" i="1"/>
  <c r="R159" i="1"/>
  <c r="U159" i="1"/>
  <c r="L123" i="1"/>
  <c r="L132" i="1"/>
  <c r="L134" i="1"/>
  <c r="L139" i="1"/>
  <c r="L140" i="1"/>
  <c r="L141" i="1"/>
  <c r="L142" i="1"/>
  <c r="N123" i="1"/>
  <c r="N134" i="1"/>
  <c r="N139" i="1"/>
  <c r="N140" i="1"/>
  <c r="N141" i="1"/>
  <c r="N142" i="1"/>
  <c r="P123" i="1"/>
  <c r="P134" i="1"/>
  <c r="P139" i="1"/>
  <c r="P140" i="1"/>
  <c r="P141" i="1"/>
  <c r="P142" i="1"/>
  <c r="R123" i="1"/>
  <c r="R134" i="1"/>
  <c r="R139" i="1"/>
  <c r="R140" i="1"/>
  <c r="R141" i="1"/>
  <c r="R142" i="1"/>
  <c r="T123" i="1"/>
  <c r="T134" i="1"/>
  <c r="T139" i="1"/>
  <c r="T140" i="1"/>
  <c r="T141" i="1"/>
  <c r="T142" i="1"/>
  <c r="V109" i="1"/>
  <c r="V111" i="1"/>
  <c r="V112" i="1"/>
  <c r="V122" i="1"/>
  <c r="V117" i="1"/>
  <c r="V129" i="1"/>
  <c r="V130" i="1"/>
  <c r="V131" i="1"/>
  <c r="V133" i="1"/>
  <c r="V136" i="1"/>
  <c r="V138" i="1"/>
  <c r="V125" i="1"/>
  <c r="U142" i="1"/>
  <c r="U141" i="1"/>
  <c r="U140" i="1"/>
  <c r="U139" i="1"/>
  <c r="U125" i="1"/>
  <c r="R95" i="1"/>
  <c r="P95" i="1"/>
  <c r="L95" i="1"/>
  <c r="N95" i="1"/>
  <c r="V94" i="1"/>
  <c r="T95" i="1"/>
  <c r="T96" i="1" s="1"/>
  <c r="L96" i="1"/>
  <c r="V20" i="1"/>
  <c r="L21" i="1"/>
  <c r="L32" i="1" s="1"/>
  <c r="N21" i="1"/>
  <c r="P21" i="1"/>
  <c r="R21" i="1"/>
  <c r="T21" i="1"/>
  <c r="P26" i="1"/>
  <c r="R26" i="1"/>
  <c r="V27" i="1"/>
  <c r="V28" i="1"/>
  <c r="V29" i="1"/>
  <c r="V30" i="1"/>
  <c r="V31" i="1"/>
  <c r="U26" i="1"/>
  <c r="U21" i="1"/>
  <c r="U138" i="1"/>
  <c r="T179" i="1"/>
  <c r="R179" i="1"/>
  <c r="P179" i="1"/>
  <c r="N179" i="1"/>
  <c r="V178" i="1"/>
  <c r="V179" i="1" s="1"/>
  <c r="T151" i="1"/>
  <c r="R151" i="1"/>
  <c r="P151" i="1"/>
  <c r="N151" i="1"/>
  <c r="L151" i="1"/>
  <c r="V150" i="1"/>
  <c r="V151" i="1" s="1"/>
  <c r="T152" i="1"/>
  <c r="R152" i="1"/>
  <c r="P152" i="1"/>
  <c r="N152" i="1"/>
  <c r="L152" i="1"/>
  <c r="T196" i="1"/>
  <c r="R196" i="1"/>
  <c r="P196" i="1"/>
  <c r="N196" i="1"/>
  <c r="L196" i="1"/>
  <c r="M2" i="1"/>
  <c r="L56" i="1"/>
  <c r="V54" i="1"/>
  <c r="V55" i="1"/>
  <c r="V66" i="1"/>
  <c r="V67" i="1"/>
  <c r="V7" i="1"/>
  <c r="V8" i="1"/>
  <c r="V13" i="1"/>
  <c r="V15" i="1"/>
  <c r="V18" i="1"/>
  <c r="V33" i="1"/>
  <c r="V37" i="1"/>
  <c r="V40" i="1"/>
  <c r="V41" i="1"/>
  <c r="V47" i="1"/>
  <c r="V49" i="1"/>
  <c r="V53" i="1" s="1"/>
  <c r="V58" i="1"/>
  <c r="V68" i="1"/>
  <c r="V70" i="1"/>
  <c r="V71" i="1"/>
  <c r="V78" i="1"/>
  <c r="V79" i="1"/>
  <c r="V81" i="1"/>
  <c r="V85" i="1"/>
  <c r="V105" i="1"/>
  <c r="V154" i="1"/>
  <c r="V155" i="1"/>
  <c r="V172" i="1"/>
  <c r="V173" i="1"/>
  <c r="V176" i="1"/>
  <c r="V158" i="1"/>
  <c r="V163" i="1"/>
  <c r="V165" i="1"/>
  <c r="V166" i="1"/>
  <c r="V170" i="1"/>
  <c r="V199" i="1"/>
  <c r="V200" i="1"/>
  <c r="V201" i="1"/>
  <c r="V202" i="1"/>
  <c r="V183" i="1"/>
  <c r="V203" i="1"/>
  <c r="V204" i="1"/>
  <c r="V205" i="1"/>
  <c r="V206" i="1"/>
  <c r="V190" i="1"/>
  <c r="V184" i="1"/>
  <c r="V191" i="1"/>
  <c r="V192" i="1"/>
  <c r="V193" i="1"/>
  <c r="V194" i="1"/>
  <c r="V195" i="1"/>
  <c r="T57" i="1"/>
  <c r="T69" i="1"/>
  <c r="T72" i="1"/>
  <c r="T156" i="1"/>
  <c r="T14" i="1"/>
  <c r="T19" i="1"/>
  <c r="T38" i="1"/>
  <c r="T48" i="1"/>
  <c r="T80" i="1"/>
  <c r="T86" i="1"/>
  <c r="T106" i="1"/>
  <c r="T177" i="1"/>
  <c r="T187" i="1"/>
  <c r="R57" i="1"/>
  <c r="R69" i="1"/>
  <c r="R72" i="1"/>
  <c r="R156" i="1"/>
  <c r="R14" i="1"/>
  <c r="R19" i="1"/>
  <c r="R38" i="1"/>
  <c r="R48" i="1"/>
  <c r="R80" i="1"/>
  <c r="R86" i="1"/>
  <c r="R106" i="1"/>
  <c r="R187" i="1"/>
  <c r="P57" i="1"/>
  <c r="P69" i="1"/>
  <c r="P72" i="1"/>
  <c r="P156" i="1"/>
  <c r="P14" i="1"/>
  <c r="P19" i="1"/>
  <c r="P38" i="1"/>
  <c r="P48" i="1"/>
  <c r="P80" i="1"/>
  <c r="P86" i="1"/>
  <c r="P106" i="1"/>
  <c r="P187" i="1"/>
  <c r="N57" i="1"/>
  <c r="N69" i="1"/>
  <c r="N72" i="1"/>
  <c r="N156" i="1"/>
  <c r="N19" i="1"/>
  <c r="N38" i="1"/>
  <c r="N48" i="1"/>
  <c r="N80" i="1"/>
  <c r="N86" i="1"/>
  <c r="N106" i="1"/>
  <c r="N187" i="1"/>
  <c r="L69" i="1"/>
  <c r="L72" i="1"/>
  <c r="L156" i="1"/>
  <c r="L14" i="1"/>
  <c r="L19" i="1"/>
  <c r="L48" i="1"/>
  <c r="L80" i="1"/>
  <c r="L86" i="1"/>
  <c r="L106" i="1"/>
  <c r="L177" i="1"/>
  <c r="L187" i="1"/>
  <c r="U190" i="1"/>
  <c r="U184" i="1"/>
  <c r="U191" i="1"/>
  <c r="U192" i="1"/>
  <c r="U193" i="1"/>
  <c r="U194" i="1"/>
  <c r="U195" i="1"/>
  <c r="U196" i="1"/>
  <c r="U199" i="1"/>
  <c r="U200" i="1"/>
  <c r="U201" i="1"/>
  <c r="U202" i="1"/>
  <c r="U203" i="1"/>
  <c r="U204" i="1"/>
  <c r="U205" i="1"/>
  <c r="U206" i="1"/>
  <c r="U183" i="1"/>
  <c r="U186" i="1"/>
  <c r="U105" i="1"/>
  <c r="U94" i="1"/>
  <c r="U172" i="1"/>
  <c r="U173" i="1"/>
  <c r="U176" i="1"/>
  <c r="U158" i="1"/>
  <c r="U163" i="1"/>
  <c r="U165" i="1"/>
  <c r="U166" i="1"/>
  <c r="U109" i="1"/>
  <c r="U111" i="1"/>
  <c r="U112" i="1"/>
  <c r="U116" i="1"/>
  <c r="U122" i="1"/>
  <c r="U123" i="1"/>
  <c r="U124" i="1"/>
  <c r="U117" i="1"/>
  <c r="U129" i="1"/>
  <c r="U130" i="1"/>
  <c r="U131" i="1"/>
  <c r="U132" i="1"/>
  <c r="U133" i="1"/>
  <c r="U134" i="1"/>
  <c r="U136" i="1"/>
  <c r="U154" i="1"/>
  <c r="U155" i="1"/>
  <c r="U49" i="1"/>
  <c r="U81" i="1"/>
  <c r="U82" i="1"/>
  <c r="U85" i="1"/>
  <c r="U40" i="1"/>
  <c r="U41" i="1"/>
  <c r="U47" i="1"/>
  <c r="U54" i="1"/>
  <c r="U55" i="1"/>
  <c r="U56" i="1"/>
  <c r="U58" i="1"/>
  <c r="U66" i="1"/>
  <c r="U67" i="1"/>
  <c r="U68" i="1"/>
  <c r="U70" i="1"/>
  <c r="U71" i="1"/>
  <c r="U78" i="1"/>
  <c r="U79" i="1"/>
  <c r="U15" i="1"/>
  <c r="U18" i="1"/>
  <c r="U7" i="1"/>
  <c r="U8" i="1"/>
  <c r="U13" i="1"/>
  <c r="U20" i="1"/>
  <c r="U27" i="1"/>
  <c r="U28" i="1"/>
  <c r="U29" i="1"/>
  <c r="U30" i="1"/>
  <c r="U31" i="1"/>
  <c r="U33" i="1"/>
  <c r="U37" i="1"/>
  <c r="V187" i="1" l="1"/>
  <c r="V188" i="1" s="1"/>
  <c r="V171" i="1"/>
  <c r="V177" i="1"/>
  <c r="V156" i="1"/>
  <c r="V80" i="1"/>
  <c r="V38" i="1"/>
  <c r="V19" i="1"/>
  <c r="V14" i="1"/>
  <c r="P32" i="1"/>
  <c r="V48" i="1"/>
  <c r="V69" i="1"/>
  <c r="V86" i="1"/>
  <c r="N210" i="1"/>
  <c r="T210" i="1"/>
  <c r="L210" i="1"/>
  <c r="V132" i="1"/>
  <c r="N153" i="1"/>
  <c r="N211" i="1"/>
  <c r="P153" i="1"/>
  <c r="P211" i="1"/>
  <c r="L153" i="1"/>
  <c r="L211" i="1"/>
  <c r="T153" i="1"/>
  <c r="T211" i="1"/>
  <c r="R153" i="1"/>
  <c r="R211" i="1"/>
  <c r="V141" i="1"/>
  <c r="E27" i="4"/>
  <c r="V95" i="1"/>
  <c r="V96" i="1" s="1"/>
  <c r="V106" i="1"/>
  <c r="V107" i="1" s="1"/>
  <c r="P210" i="1"/>
  <c r="L188" i="1"/>
  <c r="P188" i="1"/>
  <c r="R188" i="1"/>
  <c r="N32" i="1"/>
  <c r="N39" i="1" s="1"/>
  <c r="V72" i="1"/>
  <c r="P39" i="1"/>
  <c r="R164" i="1"/>
  <c r="T164" i="1"/>
  <c r="T180" i="1" s="1"/>
  <c r="P164" i="1"/>
  <c r="P180" i="1" s="1"/>
  <c r="N107" i="1"/>
  <c r="P107" i="1"/>
  <c r="T32" i="1"/>
  <c r="T39" i="1" s="1"/>
  <c r="N96" i="1"/>
  <c r="N209" i="1"/>
  <c r="T87" i="1"/>
  <c r="R32" i="1"/>
  <c r="R39" i="1" s="1"/>
  <c r="R210" i="1"/>
  <c r="V196" i="1"/>
  <c r="R96" i="1"/>
  <c r="P96" i="1"/>
  <c r="V139" i="1"/>
  <c r="L57" i="1"/>
  <c r="L87" i="1" s="1"/>
  <c r="T188" i="1"/>
  <c r="V56" i="1"/>
  <c r="V57" i="1" s="1"/>
  <c r="R171" i="1"/>
  <c r="V142" i="1"/>
  <c r="P209" i="1"/>
  <c r="R209" i="1"/>
  <c r="N87" i="1"/>
  <c r="P87" i="1"/>
  <c r="T107" i="1"/>
  <c r="T209" i="1"/>
  <c r="N188" i="1"/>
  <c r="R107" i="1"/>
  <c r="R87" i="1"/>
  <c r="V26" i="1"/>
  <c r="L164" i="1"/>
  <c r="L180" i="1" s="1"/>
  <c r="L107" i="1"/>
  <c r="V123" i="1"/>
  <c r="V140" i="1"/>
  <c r="V159" i="1"/>
  <c r="V164" i="1" s="1"/>
  <c r="N164" i="1"/>
  <c r="N180" i="1" s="1"/>
  <c r="V134" i="1"/>
  <c r="V152" i="1"/>
  <c r="L39" i="1"/>
  <c r="V21" i="1"/>
  <c r="V32" i="1" l="1"/>
  <c r="V39" i="1" s="1"/>
  <c r="V87" i="1"/>
  <c r="T157" i="1"/>
  <c r="T189" i="1" s="1"/>
  <c r="P157" i="1"/>
  <c r="R157" i="1"/>
  <c r="L157" i="1"/>
  <c r="L189" i="1" s="1"/>
  <c r="N157" i="1"/>
  <c r="N189" i="1" s="1"/>
  <c r="V153" i="1"/>
  <c r="V211" i="1"/>
  <c r="F27" i="4"/>
  <c r="C27" i="4"/>
  <c r="R180" i="1"/>
  <c r="V210" i="1"/>
  <c r="T88" i="1"/>
  <c r="R88" i="1"/>
  <c r="N88" i="1"/>
  <c r="L88" i="1"/>
  <c r="L208" i="1" s="1"/>
  <c r="P88" i="1"/>
  <c r="P189" i="1"/>
  <c r="V209" i="1"/>
  <c r="W209" i="1" s="1"/>
  <c r="V88" i="1" l="1"/>
  <c r="R189" i="1"/>
  <c r="R208" i="1" s="1"/>
  <c r="V157" i="1"/>
  <c r="D27" i="4"/>
  <c r="C28" i="4" s="1"/>
  <c r="V180" i="1"/>
  <c r="T208" i="1"/>
  <c r="N208" i="1"/>
  <c r="P208" i="1"/>
  <c r="V189" i="1" l="1"/>
  <c r="V208" i="1" s="1"/>
  <c r="W208" i="1" s="1"/>
</calcChain>
</file>

<file path=xl/sharedStrings.xml><?xml version="1.0" encoding="utf-8"?>
<sst xmlns="http://schemas.openxmlformats.org/spreadsheetml/2006/main" count="1705" uniqueCount="450">
  <si>
    <t>Project Name:</t>
  </si>
  <si>
    <t>Promoting zero-deforestation cocoa production for reducing emissions in Côte d’Ivoire (PROMIRE)</t>
  </si>
  <si>
    <t>Budget:</t>
  </si>
  <si>
    <t>Detailed Cost</t>
  </si>
  <si>
    <t>Annual Budget</t>
  </si>
  <si>
    <t>Notes</t>
  </si>
  <si>
    <t>Component</t>
  </si>
  <si>
    <t>Output</t>
  </si>
  <si>
    <t>Activity</t>
  </si>
  <si>
    <t>Funding Source</t>
  </si>
  <si>
    <t xml:space="preserve">Budget Categories
</t>
  </si>
  <si>
    <t>Cost Description</t>
  </si>
  <si>
    <t>Unit</t>
  </si>
  <si>
    <t>Unit Cost</t>
  </si>
  <si>
    <t>Qty Year 1</t>
  </si>
  <si>
    <t xml:space="preserve"> Total Year 1</t>
  </si>
  <si>
    <t>Qty Year 2</t>
  </si>
  <si>
    <t>Total Year 2</t>
  </si>
  <si>
    <t>Qty Year 3</t>
  </si>
  <si>
    <t>Total Year 3</t>
  </si>
  <si>
    <t>Qty Year 4</t>
  </si>
  <si>
    <t>Total Year 4</t>
  </si>
  <si>
    <t>Qty Year 5</t>
  </si>
  <si>
    <t>Total Year 5</t>
  </si>
  <si>
    <t>Total Quantity</t>
  </si>
  <si>
    <t>Total Budget</t>
  </si>
  <si>
    <t>Component 1</t>
  </si>
  <si>
    <t>Output 1.1: REDD+ architecture finalized for REDD+ RBPs</t>
  </si>
  <si>
    <t>Activity 1.1.1 Update of the National Investment Framework (NIF)</t>
  </si>
  <si>
    <t>GCF</t>
  </si>
  <si>
    <t>Staff</t>
  </si>
  <si>
    <t>Technical Backstopping (Expert on REDD+ Strategy)</t>
  </si>
  <si>
    <t>A1</t>
  </si>
  <si>
    <t>Day</t>
  </si>
  <si>
    <t>International Consultants</t>
  </si>
  <si>
    <t>International Consultant</t>
  </si>
  <si>
    <t>Month</t>
  </si>
  <si>
    <t xml:space="preserve">REDD+ Investment plan is a national document (not a local document). This document is going to take into consideration all sectors involved in REDD+, and at national level. </t>
  </si>
  <si>
    <t>Professional/ Contractual Services</t>
  </si>
  <si>
    <t xml:space="preserve">National consultant </t>
  </si>
  <si>
    <t xml:space="preserve">Month </t>
  </si>
  <si>
    <t xml:space="preserve">Part of the LoA for the update of the REDD+ national Investment Framework (possibly with a government institution) </t>
  </si>
  <si>
    <t xml:space="preserve">General operating expenses </t>
  </si>
  <si>
    <t>Lumpsum</t>
  </si>
  <si>
    <t xml:space="preserve">Meeting / training </t>
  </si>
  <si>
    <t>Travel</t>
  </si>
  <si>
    <t>International Mission</t>
  </si>
  <si>
    <t>Trip</t>
  </si>
  <si>
    <t>Subtotal Activity 1.1.1</t>
  </si>
  <si>
    <t>Activity 1.1.2 Update of the Reference Emissions Level (FREL) with regional (sub-national) estimates</t>
  </si>
  <si>
    <t>Technical Backstopping (Expert on Forest Emission Reference Levels)</t>
  </si>
  <si>
    <t>A2</t>
  </si>
  <si>
    <t xml:space="preserve">Part of the LoA for FR(E)L (possibly with a government institution) </t>
  </si>
  <si>
    <t xml:space="preserve">Unit </t>
  </si>
  <si>
    <t>Subtotal Activity 1.1.2</t>
  </si>
  <si>
    <t>Activity 1.1.3 Update and consolidation of the National Forest Monitoring System (NFMS)</t>
  </si>
  <si>
    <t>Technical Backstopping (Remote Sensing Expert)</t>
  </si>
  <si>
    <t>A3</t>
  </si>
  <si>
    <t>Chief Technical Advisor</t>
  </si>
  <si>
    <t>Half salary per month, P4 position (8.9K per month, for 2 months per year), as per FAO's standards</t>
  </si>
  <si>
    <t xml:space="preserve">Part of the LoA for the National Forest Monitoring System (Possibly with a government institution) </t>
  </si>
  <si>
    <t>National mission (CQ/AQ)</t>
  </si>
  <si>
    <t xml:space="preserve">Lumpsum </t>
  </si>
  <si>
    <t>Equipment</t>
  </si>
  <si>
    <t>Consumables</t>
  </si>
  <si>
    <t>Equipment (Computers)</t>
  </si>
  <si>
    <t>Printers</t>
  </si>
  <si>
    <t>One printer for the MRV Unit of SEP-REDD and one per region</t>
  </si>
  <si>
    <t>Video projector</t>
  </si>
  <si>
    <t xml:space="preserve">1 per region </t>
  </si>
  <si>
    <t>Others</t>
  </si>
  <si>
    <t>Internet Connection</t>
  </si>
  <si>
    <t xml:space="preserve">Internet connection of the MNV Unit of SEP-REDD+ (real cost) </t>
  </si>
  <si>
    <t>Subtotal Activity 1.1.3</t>
  </si>
  <si>
    <t>Activity 1.1.4 Finalization of the safeguard information system (SIS) for it operationalization</t>
  </si>
  <si>
    <t>Technical Backstopping (Safeguard Specialist)</t>
  </si>
  <si>
    <t>A4</t>
  </si>
  <si>
    <t xml:space="preserve">This expert will work closely with the national safeguards specialist (line 27) </t>
  </si>
  <si>
    <t xml:space="preserve">Part of the LoA for the Safeguard Information System (possibly with a government institution) </t>
  </si>
  <si>
    <t xml:space="preserve">national mission </t>
  </si>
  <si>
    <t xml:space="preserve">Meeting/Training </t>
  </si>
  <si>
    <t xml:space="preserve">Reference to the travel of the Expert in line 26. </t>
  </si>
  <si>
    <t>Subtotal Activity 1.1.4</t>
  </si>
  <si>
    <t>Subtotal Output 1.1.1</t>
  </si>
  <si>
    <t>Output 1.2: REDD+ Warsaw Framework operationalized for REDD+ RBPs</t>
  </si>
  <si>
    <t>Activity 1.2.1 Development and operationalization of the benefit-sharing mechanism</t>
  </si>
  <si>
    <t>Technical Backstopping (Legal Specialist)</t>
  </si>
  <si>
    <t>A5</t>
  </si>
  <si>
    <t xml:space="preserve">Days </t>
  </si>
  <si>
    <t>Part of the LoA for the Development of a Benefit Sharing Mechanism (Possibly with a government institution)</t>
  </si>
  <si>
    <t xml:space="preserve">meeting </t>
  </si>
  <si>
    <t xml:space="preserve">Vulgarisation - information sharing </t>
  </si>
  <si>
    <t>Subtotal Activity 1.2.1</t>
  </si>
  <si>
    <t>Activity 1.2.2 Development of the Fund management mechanism’s legal aspects</t>
  </si>
  <si>
    <t>A6</t>
  </si>
  <si>
    <t>Days</t>
  </si>
  <si>
    <t>Part of the LoA for the development of a fund management mechanism legal aspects (possibly with a government institution)</t>
  </si>
  <si>
    <t>Subtotal Activity 1.2.2</t>
  </si>
  <si>
    <t>Activity 1.2.3 Operationalization of the grievance mechanism at national level</t>
  </si>
  <si>
    <t>Gvt CdI</t>
  </si>
  <si>
    <t>General Operating Costs (gasoline, maintenance, etc.)</t>
  </si>
  <si>
    <t>Government Staff (1/4 cost share)</t>
  </si>
  <si>
    <t>Information Sharing (tools used: broadcast, flyers, etc.)</t>
  </si>
  <si>
    <t>Subtotal Activity 1.2.3</t>
  </si>
  <si>
    <t xml:space="preserve">Activity 1.2.4 Design and operationalization of the web portal/platform </t>
  </si>
  <si>
    <t>Technical Backstopping (Portal Developer)</t>
  </si>
  <si>
    <t>A7</t>
  </si>
  <si>
    <t xml:space="preserve">Cost of the technical bacstopping of FAO expert </t>
  </si>
  <si>
    <t>National consultant (conception)</t>
  </si>
  <si>
    <t>Months</t>
  </si>
  <si>
    <t xml:space="preserve">Part of the LoA for the design of the Web Portal (possibly with a government institution) </t>
  </si>
  <si>
    <t xml:space="preserve">National consultant (IT) </t>
  </si>
  <si>
    <t xml:space="preserve">National consultant (IT, including for the maintenance and the feeding of the webportal) </t>
  </si>
  <si>
    <t>Server</t>
  </si>
  <si>
    <t xml:space="preserve">Equipment </t>
  </si>
  <si>
    <t>Subtotal Activity 1.2.4</t>
  </si>
  <si>
    <t>Activity 1.2.5 Finalization and implementation of Free, Prior and Informed Consent (FPIC) guidelines</t>
  </si>
  <si>
    <t>Training, workshops, and conference</t>
  </si>
  <si>
    <t>Finalization of the FPIC Document</t>
  </si>
  <si>
    <t>FPIC implementation (gasoline, maintenance, etc.)</t>
  </si>
  <si>
    <t>Subtotal Activity 1.2.5</t>
  </si>
  <si>
    <t>Activity 1.2.6 Elaboration of mandatory reports for complying UNFCCC requirements</t>
  </si>
  <si>
    <t>Subtotal Activity 1.2.6</t>
  </si>
  <si>
    <t xml:space="preserve">This is the co-finance from the Government and it has from other activities to be separated following FAO internal rules </t>
  </si>
  <si>
    <t>Activity 1.2.7 Development and implementation of the communications plan</t>
  </si>
  <si>
    <t xml:space="preserve">Observatoire indépendant / reporting </t>
  </si>
  <si>
    <t>A8</t>
  </si>
  <si>
    <t xml:space="preserve">Part of the LoA Communication plan  (with a government institution) </t>
  </si>
  <si>
    <t xml:space="preserve">Participation - international meeting (Cop, etc.) </t>
  </si>
  <si>
    <t xml:space="preserve">Participation - regional exchange </t>
  </si>
  <si>
    <t>Advocacy (SEP-REDD+)</t>
  </si>
  <si>
    <t>Project steering committee meetings</t>
  </si>
  <si>
    <t xml:space="preserve">COPIL meeting are the Project steering committee meeting </t>
  </si>
  <si>
    <t>Kick-off and closing meetings</t>
  </si>
  <si>
    <t>Subtotal Activity 1.2.7</t>
  </si>
  <si>
    <t>Activity 1.2.8 Development of the methodology for nesting approach</t>
  </si>
  <si>
    <t>A9</t>
  </si>
  <si>
    <t xml:space="preserve">national consultant </t>
  </si>
  <si>
    <t xml:space="preserve">meetings </t>
  </si>
  <si>
    <t>Subtotal Activity 1.2.8</t>
  </si>
  <si>
    <t>Subtotal Output 1.1.2</t>
  </si>
  <si>
    <t>Subtotal Component 1</t>
  </si>
  <si>
    <t>Component 2</t>
  </si>
  <si>
    <t>Output 2.1: Strengthened territorial planning and land security</t>
  </si>
  <si>
    <t>Activity 2.1.1 Creation of Local Development Plans</t>
  </si>
  <si>
    <t xml:space="preserve">Local and participative mapping (meetings) </t>
  </si>
  <si>
    <t>B1</t>
  </si>
  <si>
    <t xml:space="preserve">Part of the LoA for the development of the Local Development Plans (possibly with a government institution) </t>
  </si>
  <si>
    <t xml:space="preserve">Missions - Ministry of plan </t>
  </si>
  <si>
    <t>Missions - MINEDD</t>
  </si>
  <si>
    <t xml:space="preserve">Information sharing, sensitization </t>
  </si>
  <si>
    <t>Subtotal Activity 2.1.1</t>
  </si>
  <si>
    <t>Activity 2.1.2 Strengthening of land tenure security</t>
  </si>
  <si>
    <t>B2</t>
  </si>
  <si>
    <t xml:space="preserve">The project is only going to support the local community awareness and senzitisation at local level. PAMOFOR is going to support the land tenure securization itself. </t>
  </si>
  <si>
    <t>Subtotal Activity 2.1.2</t>
  </si>
  <si>
    <t>Subtotal Output 2.1.1</t>
  </si>
  <si>
    <t>Output 2.2: Reinforced Local Governance reinforced</t>
  </si>
  <si>
    <t>Activity 2.2.1 Establishment of 3 REDD+ regional committees</t>
  </si>
  <si>
    <t>Meeting - creation</t>
  </si>
  <si>
    <t>B3</t>
  </si>
  <si>
    <t xml:space="preserve">Part of the LoA for the establishment of REDD+ Regional Committees (with a government institution) </t>
  </si>
  <si>
    <t xml:space="preserve">Meeting </t>
  </si>
  <si>
    <t xml:space="preserve">Part of the oA for the establishment of REDD+ Regional Committees (with a government institution) </t>
  </si>
  <si>
    <t xml:space="preserve">Months </t>
  </si>
  <si>
    <t>Subtotal Activity 2.2.1</t>
  </si>
  <si>
    <t>Activity 2.2.2 Creation of 3 regional (sub-national) grievance management committees</t>
  </si>
  <si>
    <t>Meeting</t>
  </si>
  <si>
    <t>B4</t>
  </si>
  <si>
    <t xml:space="preserve">Part of the LoA for the creation of the subnational grievance Committees (with a government institution) </t>
  </si>
  <si>
    <t xml:space="preserve">Training </t>
  </si>
  <si>
    <t>Subtotal Activity 2.2.2</t>
  </si>
  <si>
    <t>Activity 2.2.3 Operationalization of subnational benefit-sharing systems</t>
  </si>
  <si>
    <t>B5</t>
  </si>
  <si>
    <t>in the three regions</t>
  </si>
  <si>
    <t>Subtotal Activity 2.2.3</t>
  </si>
  <si>
    <t>Subtotal Output 2.1.2</t>
  </si>
  <si>
    <t>Output 2.3: Zero-deforestation agricultural production and reforestation</t>
  </si>
  <si>
    <t>Activity 2.3.1 Agricultural technical support to small producers and restoration of degraded lands and forests</t>
  </si>
  <si>
    <t>B6</t>
  </si>
  <si>
    <t>Half salary per mounth, P4 position (8.9K per month, for 10 months per year) as per FAO's standards</t>
  </si>
  <si>
    <t>Technical Support Services (Agriculture Expert)</t>
  </si>
  <si>
    <t xml:space="preserve">FAO technical backstopping, expert on Agroforestry / SAFTA system </t>
  </si>
  <si>
    <t xml:space="preserve">Coordination travel / quality assessment and control </t>
  </si>
  <si>
    <t>Local Consultants</t>
  </si>
  <si>
    <t>M&amp;E Consultant (National)</t>
  </si>
  <si>
    <t>National Experts (one per region/3)</t>
  </si>
  <si>
    <t xml:space="preserve">1 expert/ region (which triple the number of month per year) </t>
  </si>
  <si>
    <t>Part of the LoA for a study on agroforestry (possibly with a government institution)</t>
  </si>
  <si>
    <t xml:space="preserve">Local labour </t>
  </si>
  <si>
    <t xml:space="preserve">Travel </t>
  </si>
  <si>
    <t>Agroforestry ctivities which include clearing, cutting old trees, transport of seedlings, marking, digging, planting, weeding, pruning trees, fertilizer, plan ptotection, harvest, post-harvest processes, beans transport and firewood cut</t>
  </si>
  <si>
    <t xml:space="preserve">agro-forestry activities require an important preparatory work with farmer organizations (mobilizing people, identifying land, establishing cooperatives), so that actual agro-foresty planting start in year 2. 
Post harvesting equipment is highlighted in Line 101. </t>
  </si>
  <si>
    <t>Agroforestry activities which include clearing, cutting old trees, transport of seedlings, marking, digging, planting, weeding, pruning trees, fertilizer, plan ptotection, harvest, post-harvest processes, beans transport and firewood cut</t>
  </si>
  <si>
    <t>Part of the LoA for capacity building and monitoring of Agroforestry and Forest Restoration activities</t>
  </si>
  <si>
    <t>Support for organic certification</t>
  </si>
  <si>
    <t xml:space="preserve">A certification is valid for 2 years. And this cost covers all travels and visits in the field. Ecocert has an office in Cote d'Ivoire. </t>
  </si>
  <si>
    <t>Forest Restoration  which include nursery (seeds, bags, tools, self-protection equipment, agro-chemicals, clearing, shadow area, bag filling), land preparation - plantation (survey, clearing, stump extraction, digging, seedlings transport, planting), forest maintenance (weeding, compensatory planting, shape pruning, fire breaking, pruning)</t>
  </si>
  <si>
    <t xml:space="preserve">Application of selective herbicide is needed for the nursery and for the maintenance of the reforestation area. </t>
  </si>
  <si>
    <t>Forest Restoration with Local Communities which include nursery (seeds, bags, tools, self-protection equipment, agro-chemicals, clearing, shadow area, bag filling), land preparation - plantation (survey, clearing, stump extraction, digging, seedlings transport, planting), forest maintenance (weeding, compensatory planting, shape pruning, fire breaking, pruning)</t>
  </si>
  <si>
    <t xml:space="preserve">The incentives are covering the land preparation and plantation, but also the maintenance of the restored area. </t>
  </si>
  <si>
    <t> Logistical aspects on forest restoration component  which include nursery (seeds, bags, tools, self-protection equipment, agro-chemicals, clearing, shadow area, bag filling), land preparation - plantation (survey, clearing, stump extraction, digging, seedlings transport, planting), training, forest maintenance (weeding, compensatory planting, shape pruning, fire breaking, pruning)</t>
  </si>
  <si>
    <t>Technical Backstopping (Expert on reforestation / plantation)</t>
  </si>
  <si>
    <t xml:space="preserve">Drivers </t>
  </si>
  <si>
    <t xml:space="preserve">Maintenance, insurance vehicles &amp; motorcycle </t>
  </si>
  <si>
    <t>Technical Capacity Development</t>
  </si>
  <si>
    <t>Motorbikes (all terrain)</t>
  </si>
  <si>
    <t>Vehicles</t>
  </si>
  <si>
    <t>Gasoline  and maintenance</t>
  </si>
  <si>
    <t>Stockage warehouse</t>
  </si>
  <si>
    <t xml:space="preserve">Post-harvest equipment </t>
  </si>
  <si>
    <t>Technical Backstopping (Expert on Community Based Forest Management)</t>
  </si>
  <si>
    <t>Operations Specialist</t>
  </si>
  <si>
    <t>Tablets with accessories</t>
  </si>
  <si>
    <t>Motorbikes (standard)</t>
  </si>
  <si>
    <t>The purchase of 18 motorbike for the community-based monitoring is less expensive than the rent of motorbike for 5 years. 1 other motorbike (line 95) is for the use of PMU.</t>
  </si>
  <si>
    <t>General Operating expenses</t>
  </si>
  <si>
    <t xml:space="preserve">meeting / training </t>
  </si>
  <si>
    <t>Part of the LoA for Logistical aspects on Community Based Forest Monitoring component (possibly with a government institution)</t>
  </si>
  <si>
    <t xml:space="preserve">Communication / internet connection </t>
  </si>
  <si>
    <t>General operting expenses</t>
  </si>
  <si>
    <t>Missions AQ/CQ</t>
  </si>
  <si>
    <t>Subtotal Activity 2.3.1</t>
  </si>
  <si>
    <t>Activity 2.3.2. Conservation and restoration of natural habitats</t>
  </si>
  <si>
    <t>FAO</t>
  </si>
  <si>
    <t>Procurement of goods for the restoration, travel, and fuel for forest conservation</t>
  </si>
  <si>
    <t>Subtotal Activity 2.3.2</t>
  </si>
  <si>
    <t>Activity 2.3.3 Validation of the traceability system for the sustainable cocoa production</t>
  </si>
  <si>
    <t xml:space="preserve">Technical Backstopping, and technical meeting </t>
  </si>
  <si>
    <t xml:space="preserve"> This activity will be fully financed by FAO/GEF Project </t>
  </si>
  <si>
    <t>Subtotal Activity 2.3.3</t>
  </si>
  <si>
    <t>Activity 2.3.4 Monitoring of agriculture and restoration activities</t>
  </si>
  <si>
    <t>Operational funds (Gasoline, maintenance, etc.)</t>
  </si>
  <si>
    <t>Subtotal Activity 2.3.4</t>
  </si>
  <si>
    <t>Subtotal Output 2.1.3</t>
  </si>
  <si>
    <t>Output 2.4: Strengthened agricultural financing structures and business capacities for cocoa cooperatives and smallholders</t>
  </si>
  <si>
    <t>Activity 2.4.1  Creation, strengthening and capacity building of cocoa cooperatives</t>
  </si>
  <si>
    <t>B7</t>
  </si>
  <si>
    <t>Technical Backstopping (Stakeholder engagement)</t>
  </si>
  <si>
    <t xml:space="preserve">Part of the LoA for capacity building in micro-finance (possibly with a government institution) </t>
  </si>
  <si>
    <t xml:space="preserve">Missions, sensitization </t>
  </si>
  <si>
    <t>Subtotal Activity 2.4.1</t>
  </si>
  <si>
    <t>Activity 2.4.2 Development of business plans and financial literacy for cooperatives and producers</t>
  </si>
  <si>
    <t>Technical Backstopping (Climate Finance Expert)</t>
  </si>
  <si>
    <t>B8</t>
  </si>
  <si>
    <t xml:space="preserve">As the target is not only MFI but also the mobilization of aditional funding from private sector, high level and international expertise is needed. </t>
  </si>
  <si>
    <t xml:space="preserve">Part of the LoA for the development of business plan (possibly with a government institution) </t>
  </si>
  <si>
    <t>Subtotal Activity 2.4.2</t>
  </si>
  <si>
    <t>Activity 2.4.3  Development of partnerships with private sector and micro-finance institutions</t>
  </si>
  <si>
    <t>B9</t>
  </si>
  <si>
    <t xml:space="preserve">Because of the high quality level of foreseen results, both for the advocacy to the private sector and for the inclusion of the agriculture / forestry sector within MFI strategy, a support of an international consultant is needed. </t>
  </si>
  <si>
    <t xml:space="preserve">Part of the LoA for mobilization of private sector (possibly with a government Institution) </t>
  </si>
  <si>
    <t xml:space="preserve">meeting / training including missions </t>
  </si>
  <si>
    <t>Subtotal Activity 2.4.3</t>
  </si>
  <si>
    <t>Activity 2.4.4. Strenghtening of multi-stakeholder dialogue and cocoa innovation platforms strengthened/catalyzed</t>
  </si>
  <si>
    <t xml:space="preserve">This is going to cover the cost of meetings of the platforms, and the advocacy for the involvment of the private sector </t>
  </si>
  <si>
    <t>Subtotal Activity 2.4.4</t>
  </si>
  <si>
    <t>Subtotal Output 2.1.4</t>
  </si>
  <si>
    <t xml:space="preserve">Output 2.5: Knowledge management and communication </t>
  </si>
  <si>
    <t>Activity 2.5.1 Capitalization of experience and results dissemination</t>
  </si>
  <si>
    <t>B10</t>
  </si>
  <si>
    <t xml:space="preserve">Mission, technical exchange </t>
  </si>
  <si>
    <t>Social Protection (Gender and Child Labour)</t>
  </si>
  <si>
    <t xml:space="preserve">Communications officer </t>
  </si>
  <si>
    <t>M&amp;E activities moved to PMC as recommended</t>
  </si>
  <si>
    <t>Technical Backstopping (knowledge management / communication)</t>
  </si>
  <si>
    <t>Publishing and distribution</t>
  </si>
  <si>
    <t>Subtotal Activity 2.5.2</t>
  </si>
  <si>
    <t>Subtotal Output 2.1.5</t>
  </si>
  <si>
    <t>Subtotal Component 2</t>
  </si>
  <si>
    <t>PMC</t>
  </si>
  <si>
    <t>PMC Project Management costs</t>
  </si>
  <si>
    <t>Administration and Finance assistant</t>
  </si>
  <si>
    <t>C1</t>
  </si>
  <si>
    <t>Driver</t>
  </si>
  <si>
    <t>Procurement Officer</t>
  </si>
  <si>
    <t>Computers and workstations</t>
  </si>
  <si>
    <t>Telephone and internet communications</t>
  </si>
  <si>
    <t/>
  </si>
  <si>
    <t>Steering Committee meetings</t>
  </si>
  <si>
    <t xml:space="preserve">Project evaluation </t>
  </si>
  <si>
    <t>International Evaluator (Final Evaluation)</t>
  </si>
  <si>
    <t>Review and evaluation of the project under PMC category</t>
  </si>
  <si>
    <t>International Evaluator (interim evaluation)</t>
  </si>
  <si>
    <t>National Evaluator (Final Evaluation)</t>
  </si>
  <si>
    <t>National Evaluator (interim evaluation)</t>
  </si>
  <si>
    <t>Evaluators't travel (Final Evaluation)</t>
  </si>
  <si>
    <t>Evaluators't travel (interim evaluation)</t>
  </si>
  <si>
    <t>Operating Funds (Final Evaluation)</t>
  </si>
  <si>
    <t>Operating Funds (interim evaluation)</t>
  </si>
  <si>
    <t>Subtotal PMC</t>
  </si>
  <si>
    <t>GRAND TOTAL</t>
  </si>
  <si>
    <t>Total by Funding Source</t>
  </si>
  <si>
    <t xml:space="preserve">Description of cost categories </t>
  </si>
  <si>
    <t xml:space="preserve">Activity </t>
  </si>
  <si>
    <t>Notes and Assumptions ID for each Activity</t>
  </si>
  <si>
    <t>GCF Cost categories</t>
  </si>
  <si>
    <t>Costs description</t>
  </si>
  <si>
    <t>Activity 1.1.1</t>
  </si>
  <si>
    <t xml:space="preserve">FAO Technical Support on high quality NIF development  </t>
  </si>
  <si>
    <t>International consultants</t>
  </si>
  <si>
    <t xml:space="preserve">International specialist on NIF development </t>
  </si>
  <si>
    <t xml:space="preserve">Travel costs for international missions for specialists on high quality NIF development </t>
  </si>
  <si>
    <t xml:space="preserve">Costs for a natonal specialist on NIF development, for meetings (consultation and national validation) and general operating expenses </t>
  </si>
  <si>
    <t>Activity 1.1.2</t>
  </si>
  <si>
    <t xml:space="preserve">FAO Technical Support on the development of FREL and GHG-I </t>
  </si>
  <si>
    <t xml:space="preserve">Travel costs for international missions for the FREL expert </t>
  </si>
  <si>
    <t>Costs for a natonal specialist on FREL development and for meetings (consultation and national validation)</t>
  </si>
  <si>
    <t>Activity 1.1.3.</t>
  </si>
  <si>
    <t>Chief Technical Adviser (2 months, half cost per month for a P4 position), with a expertise on forest monitoring (Member of the PMU)</t>
  </si>
  <si>
    <t xml:space="preserve">FAO Technical Support on RS and mapping </t>
  </si>
  <si>
    <t xml:space="preserve">Travel costs for international missions for the NFMS expert </t>
  </si>
  <si>
    <t xml:space="preserve">Costs for national specialist on mapping / RS, field missions for quality assessment/quality control and technical exchange, training (meeting). The National Consultant will be member of the PMU. </t>
  </si>
  <si>
    <t xml:space="preserve">Computers for the MNV unit of the SEP-REDD+ </t>
  </si>
  <si>
    <t xml:space="preserve">Printers </t>
  </si>
  <si>
    <t xml:space="preserve">Videoprojector </t>
  </si>
  <si>
    <t xml:space="preserve">Consumables </t>
  </si>
  <si>
    <t xml:space="preserve">Others </t>
  </si>
  <si>
    <t xml:space="preserve">Internet connection for MNV Unit of the SEP-REDD </t>
  </si>
  <si>
    <t>Activity 1.1.4</t>
  </si>
  <si>
    <t xml:space="preserve">FAO Technical Support on safeguards </t>
  </si>
  <si>
    <t>Costs for national specialist on safeguards, missions / travel for data collection, and trainings (meeting)</t>
  </si>
  <si>
    <t xml:space="preserve">Travel costs for international missions for the safeguards expert </t>
  </si>
  <si>
    <t>Activity 1.2.1</t>
  </si>
  <si>
    <t xml:space="preserve">International specialist on benefits sharing mechanism / legal expert  </t>
  </si>
  <si>
    <t>FAO Technical Support on legal aspects</t>
  </si>
  <si>
    <t>Costs for national specialist on legal aspects, field missions for data collection and technical exchange, trainings (meeting) and information sharing once the system designed</t>
  </si>
  <si>
    <t xml:space="preserve">Travel costs for international missions for legal expert </t>
  </si>
  <si>
    <t>Activity 1.2.2</t>
  </si>
  <si>
    <t>Costs for national consultant, expert on legal aspect</t>
  </si>
  <si>
    <t>Activity 1.2.4</t>
  </si>
  <si>
    <t xml:space="preserve">Server </t>
  </si>
  <si>
    <t xml:space="preserve">FAO Technical Support on IT / portal development </t>
  </si>
  <si>
    <t xml:space="preserve">Travel costs for international missions for IT expert </t>
  </si>
  <si>
    <t>Costs for national experts necessary for the strenghtening, operationalization, and interoperationalization of the webportals, trainings (meeting)</t>
  </si>
  <si>
    <t>Activity 1.2.7</t>
  </si>
  <si>
    <t>Costs of operations for the independant observatory (of the civil society, for transparency purpose), national expert of communication for the update of the communication plan, meetings, , technical exchanges (international meeting and regional event, and for advocacy) and monitoring</t>
  </si>
  <si>
    <t xml:space="preserve">1 day workshop per yaer for the project steering committee and kick-off and closure meeting of the project </t>
  </si>
  <si>
    <t>Activity 1.2.8</t>
  </si>
  <si>
    <t>International specialist on strategy</t>
  </si>
  <si>
    <t xml:space="preserve">FAO technical support on strategy (expert on policy and strategy) </t>
  </si>
  <si>
    <t xml:space="preserve">Travel costs for the international specialist </t>
  </si>
  <si>
    <t>Costs for national specialist on strategy and meetings</t>
  </si>
  <si>
    <t>Activity 2.1.1</t>
  </si>
  <si>
    <t xml:space="preserve">Costs includes travels, meetings for participatory mapping, production of local maps, and sensitization of local communities (production of specific communication tools) for the 23 villages </t>
  </si>
  <si>
    <t>Activity 2.1.2</t>
  </si>
  <si>
    <t xml:space="preserve">Costs includes travels, production of sensitization specific tools for land tenure purpose, and meetings for the 30 villages </t>
  </si>
  <si>
    <t>Activity 2.2.1</t>
  </si>
  <si>
    <t>Costs includes meetings for the creation and for the operationalization of the REDD+ sub national committee, and general operating expenses</t>
  </si>
  <si>
    <t>Activity 2.2.2</t>
  </si>
  <si>
    <t xml:space="preserve">Costs includes meetings for the launch and the opertationalization of the group, general operating expenses for the group for the 3 regions </t>
  </si>
  <si>
    <t>Acitvity 2.2.3</t>
  </si>
  <si>
    <t xml:space="preserve">Costs of national consultant </t>
  </si>
  <si>
    <t>Activity 2.3.1</t>
  </si>
  <si>
    <t xml:space="preserve">Costs for the agrarian diagnosis incluing travel and short term national experts </t>
  </si>
  <si>
    <t xml:space="preserve">2 vehicles (for agroforestry and reforestation activities) </t>
  </si>
  <si>
    <t>1 motorbike</t>
  </si>
  <si>
    <t>Equipments for post-harvest (dryers)</t>
  </si>
  <si>
    <t xml:space="preserve">36 Tablets with accessories </t>
  </si>
  <si>
    <t xml:space="preserve">18 motorbikes for community forest monitoring missions </t>
  </si>
  <si>
    <t xml:space="preserve">Staff </t>
  </si>
  <si>
    <t xml:space="preserve">Chief Technical Adviser / Project coordinator (10 months, half cost per month for a P4 position) - Member of the PMU </t>
  </si>
  <si>
    <t>FAO technical support on agriculture/agroforestry/climate-smart agriculture, on Reforestation/forest restoration, on sustainable forest management, and on forest monitoring</t>
  </si>
  <si>
    <t xml:space="preserve">National experts on agroforestry/climate-smart agriculture and on forest restoration/ forestry (Member of the PMU) </t>
  </si>
  <si>
    <t>Operation specialist (Member of the PMU)</t>
  </si>
  <si>
    <t>Monitoring and evaluation specialist (member of the PMU)</t>
  </si>
  <si>
    <t xml:space="preserve">Quality assessment and control missions, travel costs for international missions in the framework of technical support </t>
  </si>
  <si>
    <t>Costs for agroforestry activities includes costs for clearing, cutting old trees, transport of seedlings, nursery, marking, digging, planting, weeding, pruning trees, fertilizer, plan ptotection, harvest, post-harvest processes, beans transport and firewood cut</t>
  </si>
  <si>
    <t xml:space="preserve">Costs for forest restoration includes costs for nursery (seeds, bags, tools, self-protection equipment, agro-chemicals, clearing, shadow area, bag filling), seedlings, land preparation - plantation (survey, clearing, stump extraction, digging, seedlings transport, planting), forest maintenance (weeding, compensatory planting, shape pruning, fire breaking, pruning), transportation </t>
  </si>
  <si>
    <t>Costs for local travels, meetings in the framework of capacity building</t>
  </si>
  <si>
    <t xml:space="preserve">Costs include travel, fuel and training for the implementation of the community-based forest monitoring </t>
  </si>
  <si>
    <t>Costs for trainings and travels for nursery staffs</t>
  </si>
  <si>
    <t xml:space="preserve">Costs for trainings, travels and monitoring of the activities in the field (missions) </t>
  </si>
  <si>
    <t>2-days training meetings for 20 producers, for each training</t>
  </si>
  <si>
    <t>Gasoline, maintenance of vehicles and motorbikes, insurance for vehicles and motorbikes</t>
  </si>
  <si>
    <t xml:space="preserve">Cost for the storage warehouse </t>
  </si>
  <si>
    <t>Cost for post-harvest equipments</t>
  </si>
  <si>
    <t>General operating expenses (cost of office supply, communication)</t>
  </si>
  <si>
    <t xml:space="preserve">Activity 2.4.1 </t>
  </si>
  <si>
    <t xml:space="preserve">Costs for capacity building in administration of a cooperative, micro-finance which include meeting and training, national consultant and missions </t>
  </si>
  <si>
    <t xml:space="preserve">FAO technical support on stakeholder engagement </t>
  </si>
  <si>
    <t>Activity 2.4.2</t>
  </si>
  <si>
    <t xml:space="preserve">Costs for national consultant, meetings for the development of the business plan (including several training sessions) and missions </t>
  </si>
  <si>
    <t>FAO technical support, climate finance expert</t>
  </si>
  <si>
    <t>Activity 2.4.3</t>
  </si>
  <si>
    <t xml:space="preserve">Costs for national consultant, meetings and  missions </t>
  </si>
  <si>
    <t xml:space="preserve">Travel costs for the international specialist (climate finance and private sector) </t>
  </si>
  <si>
    <t xml:space="preserve">International consultants </t>
  </si>
  <si>
    <t xml:space="preserve">Climate finance and private sector scecialist </t>
  </si>
  <si>
    <t>Activity 2.5.1</t>
  </si>
  <si>
    <t xml:space="preserve">Costs for travel and meetings of local NGOs (for gender and social inclusion), technical exchange (between villages and regions), and a punctual support of national expert </t>
  </si>
  <si>
    <t xml:space="preserve">FAO technical support, Communication specialist </t>
  </si>
  <si>
    <t>Costs for technical exchanges</t>
  </si>
  <si>
    <t xml:space="preserve">Local consultants </t>
  </si>
  <si>
    <t xml:space="preserve">Communication specialist </t>
  </si>
  <si>
    <t xml:space="preserve">Publishing (including printing) and distribution </t>
  </si>
  <si>
    <t xml:space="preserve">Evaluation specialist </t>
  </si>
  <si>
    <t>Administration and financial assistant (member of the PMU)</t>
  </si>
  <si>
    <t>Driver (member of the PMU)</t>
  </si>
  <si>
    <t xml:space="preserve">Procurement officer </t>
  </si>
  <si>
    <t xml:space="preserve">Travel costs for mid-term review and final evaluation 
Travel cost for monitoring </t>
  </si>
  <si>
    <t xml:space="preserve">Fuel, office supplies, maintenance, insurance, others </t>
  </si>
  <si>
    <t xml:space="preserve">Cost of vehicle for coordination and project monitoring </t>
  </si>
  <si>
    <t xml:space="preserve">Computers and workstation </t>
  </si>
  <si>
    <t xml:space="preserve">GCF funds channelled to beneficiaries </t>
  </si>
  <si>
    <t>Output #</t>
  </si>
  <si>
    <t>in form of cash (grants) to 
Communities, SMEs, Cooperatives</t>
  </si>
  <si>
    <t>in form of services (equipment, etc.) to 
Communities, SMEs, Cooperatives</t>
  </si>
  <si>
    <t>in form of services (trainings, etc.) to 
Communities, SMEs, Cooperatives</t>
  </si>
  <si>
    <t xml:space="preserve">in form of services (equipment, trainings, etc.) to various government agencies </t>
  </si>
  <si>
    <t>Update of the National investment framework NIF)</t>
  </si>
  <si>
    <t>Update of the Reference Emissions Level (FREL) with regional (sub-national) estimates;</t>
  </si>
  <si>
    <t>Update and consolidation of the National Forest Monitoring System (NFMS)</t>
  </si>
  <si>
    <t>Finalization of the safeguard information system (SIS) for it operationalization</t>
  </si>
  <si>
    <t>Output 1.2: Operationalization of the Warsaw Framework</t>
  </si>
  <si>
    <t>Development and operationalization of the benefit-sharing mechanism</t>
  </si>
  <si>
    <t>Development of the Fund management mechanism’s legal aspects</t>
  </si>
  <si>
    <t>Design and operationalization of the web portal/platform</t>
  </si>
  <si>
    <t>Development and implementation of the communications plan</t>
  </si>
  <si>
    <t>Development of the methodology for nesting approach</t>
  </si>
  <si>
    <t>Creation of Local Development Plans</t>
  </si>
  <si>
    <t>Strengthening of land tenure security</t>
  </si>
  <si>
    <t>Output 2.2: Reinforced local governance</t>
  </si>
  <si>
    <t>Establishment of 3 REDD+ regional committees</t>
  </si>
  <si>
    <t>Creation of 3 regional (sub-national) grievance management committees;</t>
  </si>
  <si>
    <t>Operationalization of subnational benefit-sharing systems</t>
  </si>
  <si>
    <t>Output 2.3: Zero deforestation agricultural production and reforestation</t>
  </si>
  <si>
    <t>Agricultural technical support to small producers and restoration of degraded lands and forests</t>
  </si>
  <si>
    <t>Creation, strengthening and capacity building of cocoa cooperatives</t>
  </si>
  <si>
    <t>Development of business models and financial literacy for cooperatives and producers</t>
  </si>
  <si>
    <t>Development of partnerships with private sector and micro-finance institutions</t>
  </si>
  <si>
    <t>Output 2.5: Knowledge management and communication</t>
  </si>
  <si>
    <t>Capitalization of experience and results dissemination</t>
  </si>
  <si>
    <t>Total</t>
  </si>
  <si>
    <t>Total Amount disbursed for Beneficiaries</t>
  </si>
  <si>
    <t xml:space="preserve">Link between the budget and the financial and economic analysis </t>
  </si>
  <si>
    <t>Established in Year 1</t>
  </si>
  <si>
    <t>Established in Year 2</t>
  </si>
  <si>
    <t>Established in Year 3</t>
  </si>
  <si>
    <t>Established in Year 4</t>
  </si>
  <si>
    <t>Established in Year 5</t>
  </si>
  <si>
    <t>Renovation of cocoa plantations with agro-forestry systes based on conventional cocoa (USD/Ha)</t>
  </si>
  <si>
    <t>Area (Ha)</t>
  </si>
  <si>
    <t>Total (USD)</t>
  </si>
  <si>
    <t>Renovation of cocoa plantations with agro-forestry systes based on certified organic and fair-trade cocoa (USD/Ha)</t>
  </si>
  <si>
    <t>Renovation of old coffee plantations with agro-foresty systems based on coffee and plantain (USD/Ha)</t>
  </si>
  <si>
    <t>Renovation of old coffee plantations with agro-foresty systems based rubber and coffee (USD/Ha)</t>
  </si>
  <si>
    <t>Forest restoration on gazetted forests managed by SODEFOR (USD/Ha)</t>
  </si>
  <si>
    <t>Forest restoration on smallholder land (USD/Ha)</t>
  </si>
  <si>
    <t>N.B annual costs per hectare increase because each year more hectares are planted/restored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</si>
</sst>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_(* \(#,##0\);_(* &quot;-&quot;??_);_(@_)"/>
    <numFmt numFmtId="166" formatCode="_-[$$-409]* #,##0.00_ ;_-[$$-409]* \-#,##0.00\ ;_-[$$-409]* &quot;-&quot;??_ ;_-@_ "/>
    <numFmt numFmtId="167" formatCode="#,##0.00_ ;\-#,##0.00\ "/>
    <numFmt numFmtId="168" formatCode="_-* #,##0_-;\-* #,##0_-;_-* &quot;-&quot;??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mbria"/>
      <family val="1"/>
    </font>
    <font>
      <b/>
      <sz val="9"/>
      <color theme="0"/>
      <name val="Cambria"/>
      <family val="1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b/>
      <sz val="9"/>
      <color theme="1"/>
      <name val="Cambria"/>
      <family val="1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376B5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rgb="FF000000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9" fillId="0" borderId="0"/>
  </cellStyleXfs>
  <cellXfs count="249">
    <xf numFmtId="0" fontId="0" fillId="0" borderId="0" xfId="0"/>
    <xf numFmtId="0" fontId="2" fillId="0" borderId="0" xfId="0" applyFont="1" applyBorder="1" applyProtection="1"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wrapText="1"/>
    </xf>
    <xf numFmtId="0" fontId="5" fillId="3" borderId="3" xfId="0" applyFont="1" applyFill="1" applyBorder="1"/>
    <xf numFmtId="0" fontId="5" fillId="3" borderId="4" xfId="0" applyFont="1" applyFill="1" applyBorder="1"/>
    <xf numFmtId="0" fontId="5" fillId="3" borderId="4" xfId="0" applyFont="1" applyFill="1" applyBorder="1" applyAlignment="1">
      <alignment horizontal="left" vertical="top" wrapText="1"/>
    </xf>
    <xf numFmtId="164" fontId="5" fillId="3" borderId="5" xfId="1" applyFont="1" applyFill="1" applyBorder="1"/>
    <xf numFmtId="0" fontId="5" fillId="4" borderId="3" xfId="0" applyFont="1" applyFill="1" applyBorder="1"/>
    <xf numFmtId="0" fontId="5" fillId="4" borderId="4" xfId="0" applyFont="1" applyFill="1" applyBorder="1"/>
    <xf numFmtId="0" fontId="5" fillId="4" borderId="4" xfId="0" applyFont="1" applyFill="1" applyBorder="1" applyAlignment="1">
      <alignment horizontal="left" vertical="top" wrapText="1"/>
    </xf>
    <xf numFmtId="164" fontId="5" fillId="4" borderId="5" xfId="1" applyFont="1" applyFill="1" applyBorder="1"/>
    <xf numFmtId="0" fontId="6" fillId="4" borderId="4" xfId="0" applyFont="1" applyFill="1" applyBorder="1"/>
    <xf numFmtId="0" fontId="7" fillId="5" borderId="3" xfId="0" applyFont="1" applyFill="1" applyBorder="1"/>
    <xf numFmtId="0" fontId="8" fillId="5" borderId="4" xfId="0" applyFont="1" applyFill="1" applyBorder="1"/>
    <xf numFmtId="0" fontId="7" fillId="5" borderId="4" xfId="0" applyFont="1" applyFill="1" applyBorder="1"/>
    <xf numFmtId="0" fontId="9" fillId="5" borderId="3" xfId="0" applyFont="1" applyFill="1" applyBorder="1"/>
    <xf numFmtId="0" fontId="5" fillId="3" borderId="4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7" fillId="5" borderId="4" xfId="0" applyFont="1" applyFill="1" applyBorder="1" applyAlignment="1">
      <alignment wrapText="1"/>
    </xf>
    <xf numFmtId="0" fontId="9" fillId="2" borderId="3" xfId="0" applyFont="1" applyFill="1" applyBorder="1"/>
    <xf numFmtId="0" fontId="7" fillId="2" borderId="4" xfId="0" applyFont="1" applyFill="1" applyBorder="1"/>
    <xf numFmtId="0" fontId="7" fillId="2" borderId="4" xfId="0" applyFont="1" applyFill="1" applyBorder="1" applyAlignment="1">
      <alignment wrapText="1"/>
    </xf>
    <xf numFmtId="0" fontId="4" fillId="0" borderId="6" xfId="0" applyFont="1" applyBorder="1"/>
    <xf numFmtId="164" fontId="4" fillId="0" borderId="7" xfId="1" applyFont="1" applyBorder="1"/>
    <xf numFmtId="164" fontId="7" fillId="5" borderId="5" xfId="1" applyFont="1" applyFill="1" applyBorder="1"/>
    <xf numFmtId="0" fontId="7" fillId="2" borderId="3" xfId="0" applyFont="1" applyFill="1" applyBorder="1"/>
    <xf numFmtId="164" fontId="7" fillId="2" borderId="5" xfId="1" applyFont="1" applyFill="1" applyBorder="1"/>
    <xf numFmtId="164" fontId="4" fillId="0" borderId="6" xfId="1" applyFont="1" applyBorder="1"/>
    <xf numFmtId="164" fontId="5" fillId="3" borderId="3" xfId="1" applyFont="1" applyFill="1" applyBorder="1"/>
    <xf numFmtId="164" fontId="6" fillId="4" borderId="3" xfId="1" applyFont="1" applyFill="1" applyBorder="1"/>
    <xf numFmtId="164" fontId="8" fillId="5" borderId="3" xfId="1" applyFont="1" applyFill="1" applyBorder="1"/>
    <xf numFmtId="164" fontId="8" fillId="2" borderId="3" xfId="1" applyFont="1" applyFill="1" applyBorder="1"/>
    <xf numFmtId="164" fontId="4" fillId="0" borderId="6" xfId="0" applyNumberFormat="1" applyFont="1" applyBorder="1"/>
    <xf numFmtId="164" fontId="5" fillId="3" borderId="3" xfId="0" applyNumberFormat="1" applyFont="1" applyFill="1" applyBorder="1"/>
    <xf numFmtId="164" fontId="6" fillId="4" borderId="3" xfId="0" applyNumberFormat="1" applyFont="1" applyFill="1" applyBorder="1"/>
    <xf numFmtId="164" fontId="8" fillId="5" borderId="3" xfId="0" applyNumberFormat="1" applyFont="1" applyFill="1" applyBorder="1"/>
    <xf numFmtId="164" fontId="8" fillId="2" borderId="3" xfId="0" applyNumberFormat="1" applyFont="1" applyFill="1" applyBorder="1"/>
    <xf numFmtId="0" fontId="3" fillId="2" borderId="8" xfId="0" applyFont="1" applyFill="1" applyBorder="1" applyAlignment="1" applyProtection="1">
      <alignment horizontal="center" wrapText="1"/>
      <protection locked="0"/>
    </xf>
    <xf numFmtId="0" fontId="3" fillId="2" borderId="9" xfId="0" applyFont="1" applyFill="1" applyBorder="1" applyAlignment="1" applyProtection="1">
      <alignment horizontal="center" wrapText="1"/>
      <protection locked="0"/>
    </xf>
    <xf numFmtId="165" fontId="0" fillId="0" borderId="0" xfId="1" applyNumberFormat="1" applyFont="1"/>
    <xf numFmtId="165" fontId="3" fillId="2" borderId="11" xfId="1" applyNumberFormat="1" applyFont="1" applyFill="1" applyBorder="1" applyAlignment="1" applyProtection="1">
      <alignment vertical="center" wrapText="1"/>
      <protection locked="0"/>
    </xf>
    <xf numFmtId="165" fontId="3" fillId="2" borderId="10" xfId="1" applyNumberFormat="1" applyFont="1" applyFill="1" applyBorder="1" applyAlignment="1" applyProtection="1">
      <alignment horizontal="center" wrapText="1"/>
      <protection locked="0"/>
    </xf>
    <xf numFmtId="165" fontId="4" fillId="0" borderId="7" xfId="1" applyNumberFormat="1" applyFont="1" applyBorder="1"/>
    <xf numFmtId="165" fontId="5" fillId="3" borderId="5" xfId="1" applyNumberFormat="1" applyFont="1" applyFill="1" applyBorder="1"/>
    <xf numFmtId="165" fontId="6" fillId="4" borderId="5" xfId="1" applyNumberFormat="1" applyFont="1" applyFill="1" applyBorder="1"/>
    <xf numFmtId="165" fontId="8" fillId="5" borderId="5" xfId="1" applyNumberFormat="1" applyFont="1" applyFill="1" applyBorder="1"/>
    <xf numFmtId="165" fontId="8" fillId="2" borderId="5" xfId="1" applyNumberFormat="1" applyFont="1" applyFill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8" fillId="2" borderId="4" xfId="0" applyFont="1" applyFill="1" applyBorder="1"/>
    <xf numFmtId="165" fontId="4" fillId="0" borderId="7" xfId="1" applyNumberFormat="1" applyFont="1" applyFill="1" applyBorder="1"/>
    <xf numFmtId="0" fontId="4" fillId="0" borderId="0" xfId="0" applyFont="1" applyFill="1" applyBorder="1"/>
    <xf numFmtId="0" fontId="4" fillId="0" borderId="6" xfId="0" applyFont="1" applyFill="1" applyBorder="1"/>
    <xf numFmtId="0" fontId="0" fillId="0" borderId="0" xfId="0" applyFont="1" applyAlignment="1">
      <alignment horizontal="left" vertical="top" wrapText="1"/>
    </xf>
    <xf numFmtId="0" fontId="10" fillId="2" borderId="2" xfId="0" applyFont="1" applyFill="1" applyBorder="1" applyAlignment="1" applyProtection="1">
      <alignment horizontal="left" vertical="top" wrapText="1"/>
      <protection locked="0"/>
    </xf>
    <xf numFmtId="0" fontId="10" fillId="2" borderId="0" xfId="0" applyFont="1" applyFill="1" applyBorder="1" applyAlignment="1" applyProtection="1">
      <alignment horizontal="left" vertical="top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5" fillId="5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 wrapText="1"/>
    </xf>
    <xf numFmtId="0" fontId="12" fillId="0" borderId="0" xfId="0" applyFont="1"/>
    <xf numFmtId="0" fontId="12" fillId="0" borderId="12" xfId="0" applyFont="1" applyBorder="1" applyAlignment="1">
      <alignment wrapText="1"/>
    </xf>
    <xf numFmtId="0" fontId="12" fillId="0" borderId="12" xfId="0" applyFont="1" applyBorder="1"/>
    <xf numFmtId="0" fontId="12" fillId="0" borderId="12" xfId="0" applyFont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right"/>
    </xf>
    <xf numFmtId="0" fontId="11" fillId="0" borderId="0" xfId="0" applyFont="1"/>
    <xf numFmtId="0" fontId="14" fillId="6" borderId="0" xfId="0" applyFont="1" applyFill="1"/>
    <xf numFmtId="0" fontId="0" fillId="8" borderId="0" xfId="0" applyFill="1"/>
    <xf numFmtId="0" fontId="11" fillId="8" borderId="0" xfId="0" applyFont="1" applyFill="1"/>
    <xf numFmtId="3" fontId="0" fillId="8" borderId="0" xfId="0" applyNumberFormat="1" applyFill="1"/>
    <xf numFmtId="0" fontId="12" fillId="6" borderId="0" xfId="0" applyFont="1" applyFill="1"/>
    <xf numFmtId="0" fontId="14" fillId="0" borderId="0" xfId="0" applyFont="1" applyFill="1"/>
    <xf numFmtId="0" fontId="12" fillId="0" borderId="0" xfId="0" applyFont="1" applyFill="1"/>
    <xf numFmtId="0" fontId="15" fillId="0" borderId="0" xfId="0" applyFont="1"/>
    <xf numFmtId="3" fontId="16" fillId="0" borderId="0" xfId="0" applyNumberFormat="1" applyFont="1"/>
    <xf numFmtId="0" fontId="17" fillId="0" borderId="0" xfId="0" applyFont="1"/>
    <xf numFmtId="0" fontId="11" fillId="10" borderId="9" xfId="0" applyFont="1" applyFill="1" applyBorder="1" applyAlignment="1">
      <alignment vertical="center" wrapText="1"/>
    </xf>
    <xf numFmtId="0" fontId="0" fillId="0" borderId="9" xfId="0" applyBorder="1"/>
    <xf numFmtId="0" fontId="4" fillId="0" borderId="0" xfId="0" applyFont="1" applyAlignment="1">
      <alignment wrapText="1"/>
    </xf>
    <xf numFmtId="0" fontId="12" fillId="0" borderId="12" xfId="0" applyFont="1" applyBorder="1" applyAlignment="1">
      <alignment horizontal="center"/>
    </xf>
    <xf numFmtId="0" fontId="12" fillId="0" borderId="12" xfId="0" applyFont="1" applyBorder="1" applyAlignment="1"/>
    <xf numFmtId="0" fontId="4" fillId="0" borderId="0" xfId="0" applyFont="1" applyFill="1" applyAlignment="1">
      <alignment wrapText="1"/>
    </xf>
    <xf numFmtId="164" fontId="5" fillId="3" borderId="5" xfId="0" applyNumberFormat="1" applyFont="1" applyFill="1" applyBorder="1"/>
    <xf numFmtId="165" fontId="5" fillId="3" borderId="5" xfId="0" applyNumberFormat="1" applyFont="1" applyFill="1" applyBorder="1"/>
    <xf numFmtId="0" fontId="20" fillId="11" borderId="15" xfId="2" applyFont="1" applyFill="1" applyBorder="1" applyAlignment="1">
      <alignment vertical="center" wrapText="1"/>
    </xf>
    <xf numFmtId="0" fontId="20" fillId="11" borderId="14" xfId="2" applyFont="1" applyFill="1" applyBorder="1" applyAlignment="1">
      <alignment vertical="center" wrapText="1"/>
    </xf>
    <xf numFmtId="164" fontId="4" fillId="0" borderId="6" xfId="1" applyFont="1" applyFill="1" applyBorder="1"/>
    <xf numFmtId="164" fontId="4" fillId="0" borderId="6" xfId="0" applyNumberFormat="1" applyFont="1" applyFill="1" applyBorder="1"/>
    <xf numFmtId="0" fontId="0" fillId="0" borderId="0" xfId="0" applyFill="1"/>
    <xf numFmtId="0" fontId="20" fillId="11" borderId="4" xfId="2" applyFont="1" applyFill="1" applyBorder="1" applyAlignment="1">
      <alignment horizontal="center" vertical="center" wrapText="1"/>
    </xf>
    <xf numFmtId="0" fontId="20" fillId="11" borderId="5" xfId="2" applyFont="1" applyFill="1" applyBorder="1" applyAlignment="1">
      <alignment horizontal="center" vertical="center" wrapText="1"/>
    </xf>
    <xf numFmtId="0" fontId="20" fillId="11" borderId="21" xfId="2" applyFont="1" applyFill="1" applyBorder="1" applyAlignment="1">
      <alignment horizontal="center" vertical="center" wrapText="1"/>
    </xf>
    <xf numFmtId="0" fontId="20" fillId="11" borderId="22" xfId="2" applyFont="1" applyFill="1" applyBorder="1" applyAlignment="1">
      <alignment horizontal="center" vertical="center" wrapText="1"/>
    </xf>
    <xf numFmtId="0" fontId="20" fillId="11" borderId="23" xfId="2" applyFon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22" fillId="0" borderId="17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0" borderId="19" xfId="0" applyFont="1" applyFill="1" applyBorder="1" applyAlignment="1">
      <alignment horizontal="left" vertical="center" wrapText="1"/>
    </xf>
    <xf numFmtId="166" fontId="0" fillId="0" borderId="17" xfId="0" applyNumberFormat="1" applyBorder="1" applyAlignment="1">
      <alignment horizontal="right" vertical="center"/>
    </xf>
    <xf numFmtId="166" fontId="0" fillId="0" borderId="18" xfId="0" applyNumberFormat="1" applyBorder="1" applyAlignment="1">
      <alignment horizontal="right" vertical="center"/>
    </xf>
    <xf numFmtId="166" fontId="0" fillId="0" borderId="25" xfId="0" applyNumberFormat="1" applyBorder="1" applyAlignment="1">
      <alignment vertical="center"/>
    </xf>
    <xf numFmtId="166" fontId="0" fillId="0" borderId="12" xfId="0" applyNumberFormat="1" applyBorder="1" applyAlignment="1">
      <alignment horizontal="right" vertical="center"/>
    </xf>
    <xf numFmtId="166" fontId="0" fillId="0" borderId="16" xfId="0" applyNumberFormat="1" applyBorder="1" applyAlignment="1">
      <alignment horizontal="right" vertical="center"/>
    </xf>
    <xf numFmtId="166" fontId="0" fillId="0" borderId="27" xfId="0" applyNumberFormat="1" applyBorder="1" applyAlignment="1">
      <alignment vertical="center"/>
    </xf>
    <xf numFmtId="166" fontId="0" fillId="0" borderId="27" xfId="0" applyNumberFormat="1" applyBorder="1" applyAlignment="1">
      <alignment horizontal="right" vertical="center"/>
    </xf>
    <xf numFmtId="166" fontId="0" fillId="0" borderId="19" xfId="0" applyNumberFormat="1" applyBorder="1" applyAlignment="1">
      <alignment horizontal="right" vertical="center"/>
    </xf>
    <xf numFmtId="166" fontId="0" fillId="0" borderId="20" xfId="0" applyNumberFormat="1" applyBorder="1" applyAlignment="1">
      <alignment horizontal="right" vertical="center"/>
    </xf>
    <xf numFmtId="166" fontId="0" fillId="0" borderId="29" xfId="0" applyNumberFormat="1" applyBorder="1" applyAlignment="1">
      <alignment horizontal="right" vertical="center"/>
    </xf>
    <xf numFmtId="166" fontId="20" fillId="11" borderId="5" xfId="2" applyNumberFormat="1" applyFont="1" applyFill="1" applyBorder="1" applyAlignment="1">
      <alignment horizontal="center" vertical="center" wrapText="1"/>
    </xf>
    <xf numFmtId="166" fontId="20" fillId="11" borderId="4" xfId="2" applyNumberFormat="1" applyFont="1" applyFill="1" applyBorder="1" applyAlignment="1">
      <alignment horizontal="center" vertical="center" wrapText="1"/>
    </xf>
    <xf numFmtId="166" fontId="20" fillId="11" borderId="23" xfId="2" applyNumberFormat="1" applyFont="1" applyFill="1" applyBorder="1" applyAlignment="1">
      <alignment horizontal="center" vertical="center" wrapText="1"/>
    </xf>
    <xf numFmtId="166" fontId="0" fillId="0" borderId="17" xfId="0" applyNumberFormat="1" applyFill="1" applyBorder="1" applyAlignment="1">
      <alignment horizontal="right" vertical="center"/>
    </xf>
    <xf numFmtId="166" fontId="0" fillId="0" borderId="25" xfId="0" applyNumberFormat="1" applyFill="1" applyBorder="1" applyAlignment="1">
      <alignment horizontal="right" vertical="center"/>
    </xf>
    <xf numFmtId="166" fontId="0" fillId="0" borderId="12" xfId="0" applyNumberFormat="1" applyFill="1" applyBorder="1" applyAlignment="1">
      <alignment horizontal="right" vertical="center"/>
    </xf>
    <xf numFmtId="166" fontId="0" fillId="0" borderId="27" xfId="0" applyNumberFormat="1" applyFill="1" applyBorder="1" applyAlignment="1">
      <alignment horizontal="right" vertical="center"/>
    </xf>
    <xf numFmtId="166" fontId="0" fillId="0" borderId="27" xfId="0" applyNumberFormat="1" applyBorder="1"/>
    <xf numFmtId="166" fontId="0" fillId="0" borderId="19" xfId="0" applyNumberFormat="1" applyFill="1" applyBorder="1" applyAlignment="1">
      <alignment horizontal="right" vertical="center"/>
    </xf>
    <xf numFmtId="166" fontId="0" fillId="0" borderId="29" xfId="0" applyNumberFormat="1" applyFill="1" applyBorder="1" applyAlignment="1">
      <alignment horizontal="right" vertical="center"/>
    </xf>
    <xf numFmtId="166" fontId="11" fillId="10" borderId="13" xfId="0" applyNumberFormat="1" applyFont="1" applyFill="1" applyBorder="1" applyAlignment="1">
      <alignment horizontal="right" vertical="center"/>
    </xf>
    <xf numFmtId="166" fontId="11" fillId="10" borderId="31" xfId="0" applyNumberFormat="1" applyFont="1" applyFill="1" applyBorder="1" applyAlignment="1">
      <alignment horizontal="right" vertical="center"/>
    </xf>
    <xf numFmtId="166" fontId="0" fillId="0" borderId="18" xfId="0" applyNumberFormat="1" applyFill="1" applyBorder="1" applyAlignment="1">
      <alignment horizontal="right" vertical="center"/>
    </xf>
    <xf numFmtId="166" fontId="0" fillId="0" borderId="16" xfId="0" applyNumberFormat="1" applyFill="1" applyBorder="1" applyAlignment="1">
      <alignment horizontal="right" vertical="center"/>
    </xf>
    <xf numFmtId="166" fontId="0" fillId="0" borderId="20" xfId="0" applyNumberFormat="1" applyFill="1" applyBorder="1" applyAlignment="1">
      <alignment horizontal="right" vertical="center"/>
    </xf>
    <xf numFmtId="0" fontId="0" fillId="0" borderId="28" xfId="0" applyFill="1" applyBorder="1" applyAlignment="1">
      <alignment vertical="center" wrapText="1"/>
    </xf>
    <xf numFmtId="0" fontId="0" fillId="0" borderId="0" xfId="0" applyAlignment="1">
      <alignment horizontal="right" wrapText="1"/>
    </xf>
    <xf numFmtId="3" fontId="0" fillId="0" borderId="0" xfId="0" applyNumberFormat="1" applyAlignment="1">
      <alignment wrapText="1"/>
    </xf>
    <xf numFmtId="1" fontId="0" fillId="0" borderId="0" xfId="0" applyNumberFormat="1"/>
    <xf numFmtId="0" fontId="0" fillId="0" borderId="0" xfId="0" applyAlignment="1">
      <alignment horizontal="left" wrapText="1"/>
    </xf>
    <xf numFmtId="0" fontId="4" fillId="0" borderId="0" xfId="0" applyFont="1"/>
    <xf numFmtId="0" fontId="6" fillId="4" borderId="3" xfId="0" applyFont="1" applyFill="1" applyBorder="1"/>
    <xf numFmtId="165" fontId="4" fillId="0" borderId="0" xfId="1" applyNumberFormat="1" applyFont="1" applyBorder="1"/>
    <xf numFmtId="164" fontId="4" fillId="0" borderId="0" xfId="1" applyFont="1" applyBorder="1"/>
    <xf numFmtId="164" fontId="5" fillId="3" borderId="8" xfId="1" applyFont="1" applyFill="1" applyBorder="1"/>
    <xf numFmtId="165" fontId="5" fillId="3" borderId="10" xfId="1" applyNumberFormat="1" applyFont="1" applyFill="1" applyBorder="1"/>
    <xf numFmtId="165" fontId="4" fillId="0" borderId="6" xfId="1" applyNumberFormat="1" applyFont="1" applyBorder="1"/>
    <xf numFmtId="165" fontId="4" fillId="0" borderId="0" xfId="0" applyNumberFormat="1" applyFont="1" applyAlignment="1">
      <alignment wrapText="1"/>
    </xf>
    <xf numFmtId="164" fontId="4" fillId="0" borderId="8" xfId="1" applyFont="1" applyBorder="1"/>
    <xf numFmtId="165" fontId="4" fillId="0" borderId="10" xfId="1" applyNumberFormat="1" applyFont="1" applyBorder="1"/>
    <xf numFmtId="165" fontId="4" fillId="0" borderId="9" xfId="1" applyNumberFormat="1" applyFont="1" applyBorder="1"/>
    <xf numFmtId="164" fontId="4" fillId="0" borderId="0" xfId="0" applyNumberFormat="1" applyFont="1" applyBorder="1"/>
    <xf numFmtId="164" fontId="4" fillId="0" borderId="8" xfId="0" applyNumberFormat="1" applyFont="1" applyBorder="1"/>
    <xf numFmtId="164" fontId="4" fillId="0" borderId="1" xfId="0" applyNumberFormat="1" applyFont="1" applyBorder="1"/>
    <xf numFmtId="165" fontId="4" fillId="0" borderId="11" xfId="1" applyNumberFormat="1" applyFont="1" applyBorder="1"/>
    <xf numFmtId="164" fontId="4" fillId="0" borderId="1" xfId="1" applyFont="1" applyBorder="1"/>
    <xf numFmtId="164" fontId="4" fillId="0" borderId="2" xfId="0" applyNumberFormat="1" applyFont="1" applyBorder="1"/>
    <xf numFmtId="164" fontId="4" fillId="0" borderId="9" xfId="0" applyNumberFormat="1" applyFont="1" applyBorder="1"/>
    <xf numFmtId="164" fontId="5" fillId="3" borderId="1" xfId="1" applyFont="1" applyFill="1" applyBorder="1"/>
    <xf numFmtId="165" fontId="5" fillId="3" borderId="11" xfId="1" applyNumberFormat="1" applyFont="1" applyFill="1" applyBorder="1"/>
    <xf numFmtId="164" fontId="4" fillId="0" borderId="2" xfId="1" applyFont="1" applyBorder="1"/>
    <xf numFmtId="164" fontId="4" fillId="0" borderId="9" xfId="1" applyFont="1" applyBorder="1"/>
    <xf numFmtId="164" fontId="5" fillId="3" borderId="6" xfId="1" applyFont="1" applyFill="1" applyBorder="1"/>
    <xf numFmtId="165" fontId="5" fillId="3" borderId="7" xfId="1" applyNumberFormat="1" applyFont="1" applyFill="1" applyBorder="1"/>
    <xf numFmtId="0" fontId="5" fillId="3" borderId="1" xfId="0" applyFont="1" applyFill="1" applyBorder="1"/>
    <xf numFmtId="164" fontId="5" fillId="3" borderId="11" xfId="1" applyFont="1" applyFill="1" applyBorder="1"/>
    <xf numFmtId="0" fontId="5" fillId="3" borderId="8" xfId="0" applyFont="1" applyFill="1" applyBorder="1"/>
    <xf numFmtId="164" fontId="5" fillId="3" borderId="10" xfId="1" applyFont="1" applyFill="1" applyBorder="1"/>
    <xf numFmtId="165" fontId="4" fillId="0" borderId="0" xfId="1" applyNumberFormat="1" applyFont="1" applyFill="1" applyBorder="1"/>
    <xf numFmtId="0" fontId="4" fillId="0" borderId="1" xfId="0" applyFont="1" applyBorder="1"/>
    <xf numFmtId="164" fontId="4" fillId="0" borderId="11" xfId="1" applyFont="1" applyBorder="1"/>
    <xf numFmtId="0" fontId="4" fillId="0" borderId="8" xfId="0" applyFont="1" applyBorder="1"/>
    <xf numFmtId="164" fontId="4" fillId="0" borderId="10" xfId="1" applyFont="1" applyBorder="1"/>
    <xf numFmtId="165" fontId="4" fillId="0" borderId="6" xfId="1" applyNumberFormat="1" applyFont="1" applyFill="1" applyBorder="1"/>
    <xf numFmtId="165" fontId="4" fillId="0" borderId="2" xfId="1" applyNumberFormat="1" applyFont="1" applyBorder="1"/>
    <xf numFmtId="164" fontId="5" fillId="3" borderId="1" xfId="0" applyNumberFormat="1" applyFont="1" applyFill="1" applyBorder="1"/>
    <xf numFmtId="165" fontId="5" fillId="3" borderId="11" xfId="0" applyNumberFormat="1" applyFont="1" applyFill="1" applyBorder="1"/>
    <xf numFmtId="164" fontId="5" fillId="3" borderId="8" xfId="0" applyNumberFormat="1" applyFont="1" applyFill="1" applyBorder="1"/>
    <xf numFmtId="165" fontId="5" fillId="3" borderId="10" xfId="0" applyNumberFormat="1" applyFont="1" applyFill="1" applyBorder="1"/>
    <xf numFmtId="0" fontId="4" fillId="0" borderId="0" xfId="0" applyFont="1" applyFill="1" applyBorder="1" applyAlignment="1">
      <alignment vertical="center"/>
    </xf>
    <xf numFmtId="0" fontId="5" fillId="3" borderId="6" xfId="0" applyFont="1" applyFill="1" applyBorder="1"/>
    <xf numFmtId="164" fontId="5" fillId="3" borderId="7" xfId="1" applyFont="1" applyFill="1" applyBorder="1"/>
    <xf numFmtId="164" fontId="5" fillId="3" borderId="6" xfId="0" applyNumberFormat="1" applyFont="1" applyFill="1" applyBorder="1"/>
    <xf numFmtId="165" fontId="5" fillId="3" borderId="7" xfId="0" applyNumberFormat="1" applyFont="1" applyFill="1" applyBorder="1"/>
    <xf numFmtId="0" fontId="5" fillId="4" borderId="1" xfId="0" applyFont="1" applyFill="1" applyBorder="1"/>
    <xf numFmtId="164" fontId="5" fillId="4" borderId="11" xfId="1" applyFont="1" applyFill="1" applyBorder="1"/>
    <xf numFmtId="164" fontId="6" fillId="4" borderId="1" xfId="1" applyFont="1" applyFill="1" applyBorder="1"/>
    <xf numFmtId="165" fontId="6" fillId="4" borderId="11" xfId="1" applyNumberFormat="1" applyFont="1" applyFill="1" applyBorder="1"/>
    <xf numFmtId="164" fontId="6" fillId="4" borderId="1" xfId="0" applyNumberFormat="1" applyFont="1" applyFill="1" applyBorder="1"/>
    <xf numFmtId="0" fontId="5" fillId="3" borderId="9" xfId="0" applyFont="1" applyFill="1" applyBorder="1" applyAlignment="1">
      <alignment horizontal="left" vertical="top" wrapText="1"/>
    </xf>
    <xf numFmtId="0" fontId="4" fillId="0" borderId="8" xfId="0" applyFont="1" applyFill="1" applyBorder="1"/>
    <xf numFmtId="165" fontId="4" fillId="0" borderId="10" xfId="1" applyNumberFormat="1" applyFont="1" applyFill="1" applyBorder="1"/>
    <xf numFmtId="165" fontId="4" fillId="0" borderId="9" xfId="1" applyNumberFormat="1" applyFont="1" applyFill="1" applyBorder="1"/>
    <xf numFmtId="165" fontId="4" fillId="0" borderId="8" xfId="1" applyNumberFormat="1" applyFont="1" applyFill="1" applyBorder="1"/>
    <xf numFmtId="165" fontId="4" fillId="0" borderId="1" xfId="1" applyNumberFormat="1" applyFont="1" applyBorder="1"/>
    <xf numFmtId="0" fontId="5" fillId="3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165" fontId="23" fillId="0" borderId="0" xfId="1" applyNumberFormat="1" applyFont="1" applyBorder="1"/>
    <xf numFmtId="165" fontId="23" fillId="0" borderId="7" xfId="1" applyNumberFormat="1" applyFont="1" applyBorder="1"/>
    <xf numFmtId="165" fontId="4" fillId="0" borderId="8" xfId="1" applyNumberFormat="1" applyFont="1" applyBorder="1"/>
    <xf numFmtId="164" fontId="8" fillId="5" borderId="1" xfId="0" applyNumberFormat="1" applyFont="1" applyFill="1" applyBorder="1"/>
    <xf numFmtId="165" fontId="8" fillId="5" borderId="11" xfId="1" applyNumberFormat="1" applyFont="1" applyFill="1" applyBorder="1"/>
    <xf numFmtId="164" fontId="8" fillId="5" borderId="1" xfId="1" applyFont="1" applyFill="1" applyBorder="1"/>
    <xf numFmtId="0" fontId="7" fillId="5" borderId="1" xfId="0" applyFont="1" applyFill="1" applyBorder="1"/>
    <xf numFmtId="164" fontId="7" fillId="5" borderId="11" xfId="1" applyFont="1" applyFill="1" applyBorder="1"/>
    <xf numFmtId="0" fontId="4" fillId="0" borderId="39" xfId="0" applyFont="1" applyFill="1" applyBorder="1"/>
    <xf numFmtId="164" fontId="4" fillId="0" borderId="0" xfId="1" applyFont="1" applyFill="1" applyBorder="1"/>
    <xf numFmtId="0" fontId="4" fillId="0" borderId="9" xfId="0" applyFont="1" applyFill="1" applyBorder="1"/>
    <xf numFmtId="165" fontId="0" fillId="0" borderId="0" xfId="1" applyNumberFormat="1" applyFont="1" applyBorder="1"/>
    <xf numFmtId="165" fontId="0" fillId="0" borderId="6" xfId="1" applyNumberFormat="1" applyFont="1" applyBorder="1"/>
    <xf numFmtId="165" fontId="4" fillId="0" borderId="11" xfId="1" applyNumberFormat="1" applyFont="1" applyFill="1" applyBorder="1"/>
    <xf numFmtId="0" fontId="4" fillId="0" borderId="9" xfId="0" applyFont="1" applyBorder="1" applyAlignment="1">
      <alignment horizontal="left" vertical="top" wrapText="1"/>
    </xf>
    <xf numFmtId="168" fontId="4" fillId="0" borderId="0" xfId="1" applyNumberFormat="1" applyFont="1" applyBorder="1" applyAlignment="1">
      <alignment vertical="top" wrapText="1"/>
    </xf>
    <xf numFmtId="164" fontId="23" fillId="0" borderId="0" xfId="1" applyFont="1" applyBorder="1"/>
    <xf numFmtId="0" fontId="4" fillId="0" borderId="39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2" xfId="0" applyFont="1" applyFill="1" applyBorder="1"/>
    <xf numFmtId="0" fontId="4" fillId="0" borderId="11" xfId="0" applyFont="1" applyFill="1" applyBorder="1"/>
    <xf numFmtId="0" fontId="4" fillId="0" borderId="10" xfId="0" applyFont="1" applyFill="1" applyBorder="1"/>
    <xf numFmtId="0" fontId="4" fillId="0" borderId="0" xfId="0" applyFont="1" applyFill="1" applyBorder="1" applyAlignment="1">
      <alignment horizontal="left" wrapText="1"/>
    </xf>
    <xf numFmtId="168" fontId="4" fillId="0" borderId="7" xfId="1" applyNumberFormat="1" applyFont="1" applyBorder="1" applyAlignment="1">
      <alignment vertical="top" wrapText="1"/>
    </xf>
    <xf numFmtId="165" fontId="8" fillId="5" borderId="3" xfId="1" applyNumberFormat="1" applyFont="1" applyFill="1" applyBorder="1"/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26" xfId="0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165" fontId="3" fillId="2" borderId="37" xfId="1" applyNumberFormat="1" applyFont="1" applyFill="1" applyBorder="1" applyAlignment="1" applyProtection="1">
      <alignment horizontal="center" wrapText="1"/>
      <protection locked="0"/>
    </xf>
    <xf numFmtId="165" fontId="3" fillId="2" borderId="38" xfId="1" applyNumberFormat="1" applyFont="1" applyFill="1" applyBorder="1" applyAlignment="1" applyProtection="1">
      <alignment horizontal="center" wrapText="1"/>
      <protection locked="0"/>
    </xf>
    <xf numFmtId="167" fontId="18" fillId="9" borderId="34" xfId="1" applyNumberFormat="1" applyFont="1" applyFill="1" applyBorder="1" applyAlignment="1">
      <alignment horizontal="right" vertical="center"/>
    </xf>
    <xf numFmtId="167" fontId="18" fillId="9" borderId="35" xfId="1" applyNumberFormat="1" applyFont="1" applyFill="1" applyBorder="1" applyAlignment="1">
      <alignment horizontal="right" vertical="center"/>
    </xf>
    <xf numFmtId="167" fontId="18" fillId="9" borderId="36" xfId="1" applyNumberFormat="1" applyFont="1" applyFill="1" applyBorder="1" applyAlignment="1">
      <alignment horizontal="right" vertical="center"/>
    </xf>
    <xf numFmtId="0" fontId="18" fillId="9" borderId="32" xfId="0" applyFont="1" applyFill="1" applyBorder="1" applyAlignment="1">
      <alignment horizontal="center" vertical="center"/>
    </xf>
    <xf numFmtId="0" fontId="18" fillId="9" borderId="33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0" fillId="0" borderId="24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Standard 4" xfId="2" xr:uid="{00000000-0005-0000-0000-000002000000}"/>
  </cellStyles>
  <dxfs count="0"/>
  <tableStyles count="0" defaultTableStyle="TableStyleMedium2" defaultPivotStyle="PivotStyleLight16"/>
  <colors>
    <mruColors>
      <color rgb="FF376B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UCCIALE/AppData/Local/Microsoft/Windows/INetCache/Content.Outlook/9ERL6PGA/Simplified_Approval_Process_-_Annex_3__SAP_budget_details_templat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eyer_sandr/Documents/GIZ/_5610/GCF/Laos/GCF_financing_plan_Laos_MASTER-2019_06_13_LK%20(00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ANDRIANARISON\Documents\2019\FAO\Ivory%20Coast\SAP\Simplified_Approval_Process_-_Annex_3__SAP_budget_details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Detailed Budget Plan"/>
      <sheetName val="Detailed Budget Notes"/>
      <sheetName val="Sheet1"/>
      <sheetName val="Title Lists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Components</v>
          </cell>
          <cell r="D1" t="str">
            <v>Outputs</v>
          </cell>
          <cell r="F1" t="str">
            <v>Budget Categories</v>
          </cell>
          <cell r="H1" t="str">
            <v>List of Funding Source</v>
          </cell>
        </row>
        <row r="2">
          <cell r="B2" t="str">
            <v>Component 1: Finalize and operationalize the national REDD+ architecture for REDD+ RBPs</v>
          </cell>
          <cell r="D2" t="str">
            <v>Output 1.1.1: Finalization of the REDD+ architecture</v>
          </cell>
          <cell r="F2" t="str">
            <v>Consultant - Individual - International</v>
          </cell>
          <cell r="H2" t="str">
            <v>GCF</v>
          </cell>
        </row>
        <row r="3">
          <cell r="B3" t="str">
            <v>Component 2:  Implement evidence based and innovative jurisdictional REDD+ community based activities</v>
          </cell>
          <cell r="D3" t="str">
            <v xml:space="preserve">Output 1.1.2: Operationalization of the Warsaw Framework </v>
          </cell>
          <cell r="F3" t="str">
            <v>Consultant - Individual - Local</v>
          </cell>
          <cell r="H3" t="str">
            <v>Cote d'Ivoire</v>
          </cell>
        </row>
        <row r="4">
          <cell r="B4" t="str">
            <v>Project Management Cost</v>
          </cell>
          <cell r="D4" t="str">
            <v>Output 2.1.1: Territorial planning and land security strengthened</v>
          </cell>
          <cell r="F4" t="str">
            <v>Equipment</v>
          </cell>
        </row>
        <row r="5">
          <cell r="D5" t="str">
            <v>Output 2.1.2: Local governance reinforced</v>
          </cell>
          <cell r="F5" t="str">
            <v>Materials &amp; Goods</v>
          </cell>
        </row>
        <row r="6">
          <cell r="D6" t="str">
            <v>Output 2.1.3: Zero-deforestation agricultural production</v>
          </cell>
          <cell r="F6" t="str">
            <v>Office Supplies</v>
          </cell>
        </row>
        <row r="7">
          <cell r="D7" t="str">
            <v>Output 2.1.4: Enabling environments established</v>
          </cell>
          <cell r="F7" t="str">
            <v>Professional Services – Companies/Firm</v>
          </cell>
        </row>
        <row r="8">
          <cell r="D8" t="str">
            <v>Output 2.1.5: Results disseminated</v>
          </cell>
          <cell r="F8" t="str">
            <v>Travel</v>
          </cell>
        </row>
        <row r="9">
          <cell r="D9" t="str">
            <v>PMC</v>
          </cell>
          <cell r="F9" t="str">
            <v xml:space="preserve">Workshop/Training </v>
          </cell>
        </row>
        <row r="10">
          <cell r="F10" t="str">
            <v>Staff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s Externes Budget ohne Ru"/>
      <sheetName val="Legend_Assumption"/>
      <sheetName val="GCF B1 summary"/>
      <sheetName val="GCF B2 summary"/>
      <sheetName val="Pivot Entity_GCF"/>
      <sheetName val="Summary Fin plan"/>
      <sheetName val="Implementation plan"/>
      <sheetName val="Pivot_cost types GCF"/>
      <sheetName val="Summary pivot"/>
      <sheetName val="Budget GCF Output 1"/>
      <sheetName val="Budget GCF output 2"/>
      <sheetName val="Budget output 3"/>
      <sheetName val="Budget output 4"/>
      <sheetName val="Impact of GCF project"/>
      <sheetName val="Financial annual summ"/>
      <sheetName val="Scale_Fin analysis GCF project"/>
      <sheetName val="Forestry 1 ha model"/>
      <sheetName val="Agriculture 1 model"/>
      <sheetName val="externes Budget basic"/>
      <sheetName val="externes Budget complex"/>
      <sheetName val="Overheadberechnung"/>
      <sheetName val="Tabelle1"/>
      <sheetName val="Finales Externes Budget"/>
      <sheetName val="Finales Externes Budget (2)"/>
      <sheetName val="Finales Externes Budget (3)"/>
      <sheetName val="interne Kalkulation"/>
      <sheetName val="IFAD -co-finance"/>
      <sheetName val="Personalkonzept"/>
      <sheetName val="AE budget detailed GCF clean"/>
      <sheetName val="AE budget detailed - revised"/>
      <sheetName val="GK + Zuschläge"/>
      <sheetName val="Fin Ext. Budget 13.6.2019 "/>
    </sheetNames>
    <sheetDataSet>
      <sheetData sheetId="0"/>
      <sheetData sheetId="1">
        <row r="22">
          <cell r="B22" t="str">
            <v>Staff costs</v>
          </cell>
        </row>
        <row r="23">
          <cell r="B23" t="str">
            <v>International consultants</v>
          </cell>
        </row>
        <row r="24">
          <cell r="B24" t="str">
            <v>Local consultants</v>
          </cell>
        </row>
        <row r="25">
          <cell r="B25" t="str">
            <v>Travel</v>
          </cell>
        </row>
        <row r="26">
          <cell r="B26" t="str">
            <v>Equipment</v>
          </cell>
        </row>
        <row r="27">
          <cell r="B27" t="str">
            <v>Construction costs</v>
          </cell>
        </row>
        <row r="28">
          <cell r="B28" t="str">
            <v>Financing agreements</v>
          </cell>
        </row>
        <row r="29">
          <cell r="B29" t="str">
            <v>Training, workshops, and conferences</v>
          </cell>
        </row>
        <row r="30">
          <cell r="B30" t="str">
            <v>Professional/contractual services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"/>
      <sheetName val="Detailed Budget Plan"/>
      <sheetName val="Detailed Budget Notes"/>
      <sheetName val="Title List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211"/>
  <sheetViews>
    <sheetView tabSelected="1" topLeftCell="A157" zoomScale="80" zoomScaleNormal="80" workbookViewId="0">
      <pane xSplit="4" topLeftCell="E1" activePane="topRight" state="frozen"/>
      <selection pane="topRight" activeCell="D161" sqref="D161"/>
    </sheetView>
  </sheetViews>
  <sheetFormatPr defaultColWidth="9.140625" defaultRowHeight="14.45"/>
  <cols>
    <col min="1" max="1" width="3.42578125" customWidth="1"/>
    <col min="2" max="2" width="9.7109375" customWidth="1"/>
    <col min="3" max="3" width="32.7109375" hidden="1" customWidth="1"/>
    <col min="4" max="4" width="50.140625" customWidth="1"/>
    <col min="5" max="5" width="9.5703125" customWidth="1"/>
    <col min="6" max="6" width="23.7109375" style="11" customWidth="1"/>
    <col min="7" max="7" width="42.85546875" style="63" customWidth="1"/>
    <col min="8" max="8" width="4.28515625" style="63" customWidth="1"/>
    <col min="9" max="9" width="11.28515625" customWidth="1"/>
    <col min="10" max="10" width="16.28515625" customWidth="1"/>
    <col min="11" max="11" width="15.85546875" bestFit="1" customWidth="1"/>
    <col min="12" max="12" width="20.140625" style="48" bestFit="1" customWidth="1"/>
    <col min="13" max="13" width="15.85546875" bestFit="1" customWidth="1"/>
    <col min="14" max="14" width="19.85546875" style="48" bestFit="1" customWidth="1"/>
    <col min="15" max="15" width="15.85546875" bestFit="1" customWidth="1"/>
    <col min="16" max="16" width="19.85546875" style="48" bestFit="1" customWidth="1"/>
    <col min="17" max="17" width="15.85546875" bestFit="1" customWidth="1"/>
    <col min="18" max="18" width="19.85546875" style="48" bestFit="1" customWidth="1"/>
    <col min="19" max="19" width="15.85546875" bestFit="1" customWidth="1"/>
    <col min="20" max="20" width="19.85546875" style="48" bestFit="1" customWidth="1"/>
    <col min="21" max="21" width="16.7109375" bestFit="1" customWidth="1"/>
    <col min="22" max="22" width="20.7109375" style="48" bestFit="1" customWidth="1"/>
    <col min="23" max="23" width="43.7109375" style="91" bestFit="1" customWidth="1"/>
  </cols>
  <sheetData>
    <row r="1" spans="2:23">
      <c r="B1" s="1" t="s">
        <v>0</v>
      </c>
      <c r="C1" s="1" t="s">
        <v>1</v>
      </c>
      <c r="E1" s="3"/>
    </row>
    <row r="2" spans="2:23">
      <c r="B2" s="1" t="s">
        <v>2</v>
      </c>
      <c r="C2" s="2"/>
      <c r="E2" s="3"/>
      <c r="M2">
        <f>60000/10</f>
        <v>6000</v>
      </c>
    </row>
    <row r="3" spans="2:23" ht="15" thickBot="1">
      <c r="B3" s="1"/>
      <c r="C3" s="2"/>
      <c r="E3" s="3"/>
    </row>
    <row r="4" spans="2:23" ht="15" thickBot="1">
      <c r="B4" s="4"/>
      <c r="C4" s="5"/>
      <c r="D4" s="5"/>
      <c r="E4" s="6"/>
      <c r="F4" s="5"/>
      <c r="G4" s="64"/>
      <c r="H4" s="64"/>
      <c r="I4" s="233" t="s">
        <v>3</v>
      </c>
      <c r="J4" s="234"/>
      <c r="K4" s="235" t="s">
        <v>4</v>
      </c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4"/>
      <c r="W4" s="49"/>
    </row>
    <row r="5" spans="2:23">
      <c r="B5" s="7"/>
      <c r="C5" s="8"/>
      <c r="D5" s="8"/>
      <c r="E5" s="8"/>
      <c r="F5" s="8"/>
      <c r="G5" s="65"/>
      <c r="H5" s="65"/>
      <c r="I5" s="7"/>
      <c r="J5" s="9"/>
      <c r="K5" s="4"/>
      <c r="L5" s="49"/>
      <c r="M5" s="4"/>
      <c r="N5" s="49"/>
      <c r="O5" s="4"/>
      <c r="P5" s="49"/>
      <c r="Q5" s="4"/>
      <c r="R5" s="49"/>
      <c r="S5" s="4"/>
      <c r="T5" s="49"/>
      <c r="U5" s="4"/>
      <c r="V5" s="49"/>
      <c r="W5" s="236" t="s">
        <v>5</v>
      </c>
    </row>
    <row r="6" spans="2:23" ht="24.6" thickBot="1">
      <c r="B6" s="46" t="s">
        <v>6</v>
      </c>
      <c r="C6" s="47" t="s">
        <v>7</v>
      </c>
      <c r="D6" s="47" t="s">
        <v>8</v>
      </c>
      <c r="E6" s="47" t="s">
        <v>9</v>
      </c>
      <c r="F6" s="47" t="s">
        <v>10</v>
      </c>
      <c r="G6" s="66" t="s">
        <v>11</v>
      </c>
      <c r="H6" s="66"/>
      <c r="I6" s="46" t="s">
        <v>12</v>
      </c>
      <c r="J6" s="10" t="s">
        <v>13</v>
      </c>
      <c r="K6" s="46" t="s">
        <v>14</v>
      </c>
      <c r="L6" s="50" t="s">
        <v>15</v>
      </c>
      <c r="M6" s="46" t="s">
        <v>16</v>
      </c>
      <c r="N6" s="50" t="s">
        <v>17</v>
      </c>
      <c r="O6" s="46" t="s">
        <v>18</v>
      </c>
      <c r="P6" s="50" t="s">
        <v>19</v>
      </c>
      <c r="Q6" s="46" t="s">
        <v>20</v>
      </c>
      <c r="R6" s="50" t="s">
        <v>21</v>
      </c>
      <c r="S6" s="46" t="s">
        <v>22</v>
      </c>
      <c r="T6" s="50" t="s">
        <v>23</v>
      </c>
      <c r="U6" s="46" t="s">
        <v>24</v>
      </c>
      <c r="V6" s="50" t="s">
        <v>25</v>
      </c>
      <c r="W6" s="237"/>
    </row>
    <row r="7" spans="2:23">
      <c r="B7" s="31" t="s">
        <v>26</v>
      </c>
      <c r="C7" s="56" t="s">
        <v>27</v>
      </c>
      <c r="D7" s="56" t="s">
        <v>28</v>
      </c>
      <c r="E7" s="56" t="s">
        <v>29</v>
      </c>
      <c r="F7" s="57" t="s">
        <v>30</v>
      </c>
      <c r="G7" s="58" t="s">
        <v>31</v>
      </c>
      <c r="H7" s="58" t="s">
        <v>32</v>
      </c>
      <c r="I7" s="31" t="s">
        <v>33</v>
      </c>
      <c r="J7" s="32">
        <v>962.17200000000003</v>
      </c>
      <c r="K7" s="36">
        <v>15</v>
      </c>
      <c r="L7" s="51">
        <v>14432.58</v>
      </c>
      <c r="M7" s="36">
        <v>15</v>
      </c>
      <c r="N7" s="51">
        <v>14432.58</v>
      </c>
      <c r="O7" s="36">
        <v>0</v>
      </c>
      <c r="P7" s="51">
        <v>0</v>
      </c>
      <c r="Q7" s="36">
        <v>0</v>
      </c>
      <c r="R7" s="51">
        <v>0</v>
      </c>
      <c r="S7" s="36">
        <v>0</v>
      </c>
      <c r="T7" s="51">
        <v>0</v>
      </c>
      <c r="U7" s="41">
        <f>+K7+M7+O7+Q7+S7</f>
        <v>30</v>
      </c>
      <c r="V7" s="51">
        <f>+L7+N7+P7+R7+T7</f>
        <v>28865.16</v>
      </c>
    </row>
    <row r="8" spans="2:23" ht="36.6">
      <c r="B8" s="31" t="s">
        <v>26</v>
      </c>
      <c r="C8" s="56" t="s">
        <v>27</v>
      </c>
      <c r="D8" s="56" t="s">
        <v>28</v>
      </c>
      <c r="E8" s="56" t="s">
        <v>29</v>
      </c>
      <c r="F8" s="57" t="s">
        <v>34</v>
      </c>
      <c r="G8" s="57" t="s">
        <v>35</v>
      </c>
      <c r="H8" s="57" t="s">
        <v>32</v>
      </c>
      <c r="I8" s="31" t="s">
        <v>36</v>
      </c>
      <c r="J8" s="32">
        <v>10620</v>
      </c>
      <c r="K8" s="36">
        <v>0</v>
      </c>
      <c r="L8" s="51">
        <v>0</v>
      </c>
      <c r="M8" s="36">
        <v>1.5</v>
      </c>
      <c r="N8" s="51">
        <v>15930</v>
      </c>
      <c r="O8" s="36">
        <v>0</v>
      </c>
      <c r="P8" s="51">
        <v>0</v>
      </c>
      <c r="Q8" s="36">
        <v>0</v>
      </c>
      <c r="R8" s="51">
        <v>0</v>
      </c>
      <c r="S8" s="36">
        <v>0</v>
      </c>
      <c r="T8" s="51">
        <v>0</v>
      </c>
      <c r="U8" s="41">
        <f t="shared" ref="U8:U13" si="0">+K8+M8+O8+Q8+S8</f>
        <v>1.5</v>
      </c>
      <c r="V8" s="51">
        <f t="shared" ref="V8:V13" si="1">+L8+N8+P8+R8+T8</f>
        <v>15930</v>
      </c>
      <c r="W8" s="91" t="s">
        <v>37</v>
      </c>
    </row>
    <row r="9" spans="2:23" ht="24.6">
      <c r="B9" s="31" t="s">
        <v>26</v>
      </c>
      <c r="C9" s="56" t="s">
        <v>27</v>
      </c>
      <c r="D9" s="56" t="s">
        <v>28</v>
      </c>
      <c r="E9" s="56" t="s">
        <v>29</v>
      </c>
      <c r="F9" s="69" t="s">
        <v>38</v>
      </c>
      <c r="G9" s="57" t="s">
        <v>39</v>
      </c>
      <c r="H9" s="57" t="s">
        <v>32</v>
      </c>
      <c r="I9" s="31" t="s">
        <v>40</v>
      </c>
      <c r="J9" s="51">
        <v>2500</v>
      </c>
      <c r="K9" s="150">
        <v>4</v>
      </c>
      <c r="L9" s="51">
        <f>J9*K9</f>
        <v>10000</v>
      </c>
      <c r="M9" s="150">
        <v>8</v>
      </c>
      <c r="N9" s="51">
        <f>J9*M9</f>
        <v>20000</v>
      </c>
      <c r="O9" s="150"/>
      <c r="P9" s="51"/>
      <c r="Q9" s="150"/>
      <c r="R9" s="51"/>
      <c r="S9" s="150"/>
      <c r="T9" s="51"/>
      <c r="U9" s="150">
        <f>K9+M9+O9+Q9+S9</f>
        <v>12</v>
      </c>
      <c r="V9" s="51">
        <f>L9+N9+P9+R9+T9</f>
        <v>30000</v>
      </c>
      <c r="W9" s="91" t="s">
        <v>41</v>
      </c>
    </row>
    <row r="10" spans="2:23" ht="24.6">
      <c r="B10" s="31" t="s">
        <v>26</v>
      </c>
      <c r="C10" s="56" t="s">
        <v>27</v>
      </c>
      <c r="D10" s="56" t="s">
        <v>28</v>
      </c>
      <c r="E10" s="56" t="s">
        <v>29</v>
      </c>
      <c r="F10" s="69" t="s">
        <v>38</v>
      </c>
      <c r="G10" s="57" t="s">
        <v>39</v>
      </c>
      <c r="H10" s="57" t="s">
        <v>32</v>
      </c>
      <c r="I10" s="31" t="s">
        <v>40</v>
      </c>
      <c r="J10" s="51">
        <v>2500</v>
      </c>
      <c r="K10" s="150">
        <v>4</v>
      </c>
      <c r="L10" s="51">
        <f t="shared" ref="L10" si="2">J10*K10</f>
        <v>10000</v>
      </c>
      <c r="M10" s="150">
        <v>4</v>
      </c>
      <c r="N10" s="51">
        <f t="shared" ref="N10" si="3">J10*M10</f>
        <v>10000</v>
      </c>
      <c r="O10" s="150"/>
      <c r="P10" s="51">
        <v>2500</v>
      </c>
      <c r="Q10" s="150">
        <v>1</v>
      </c>
      <c r="R10" s="51">
        <v>2500</v>
      </c>
      <c r="S10" s="150">
        <v>1</v>
      </c>
      <c r="T10" s="51">
        <f>J10*S10</f>
        <v>2500</v>
      </c>
      <c r="U10" s="150">
        <f t="shared" ref="U10:V12" si="4">K10+M10+O10+Q10+S10</f>
        <v>10</v>
      </c>
      <c r="V10" s="51">
        <f t="shared" si="4"/>
        <v>27500</v>
      </c>
      <c r="W10" s="91" t="s">
        <v>41</v>
      </c>
    </row>
    <row r="11" spans="2:23" ht="24.6">
      <c r="B11" s="31" t="s">
        <v>26</v>
      </c>
      <c r="C11" s="56" t="s">
        <v>27</v>
      </c>
      <c r="D11" s="56" t="s">
        <v>28</v>
      </c>
      <c r="E11" s="56" t="s">
        <v>29</v>
      </c>
      <c r="F11" s="69" t="s">
        <v>38</v>
      </c>
      <c r="G11" s="57" t="s">
        <v>42</v>
      </c>
      <c r="H11" s="57"/>
      <c r="I11" s="31" t="s">
        <v>43</v>
      </c>
      <c r="J11" s="51">
        <v>1100</v>
      </c>
      <c r="K11" s="36">
        <v>0.5</v>
      </c>
      <c r="L11" s="51">
        <f>J11*K11</f>
        <v>550</v>
      </c>
      <c r="M11" s="36">
        <v>0.5</v>
      </c>
      <c r="N11" s="51">
        <f>M11*J11</f>
        <v>550</v>
      </c>
      <c r="O11" s="150"/>
      <c r="P11" s="51">
        <v>2300</v>
      </c>
      <c r="Q11" s="150"/>
      <c r="R11" s="51">
        <v>2300</v>
      </c>
      <c r="S11" s="150"/>
      <c r="T11" s="51">
        <v>2300</v>
      </c>
      <c r="U11" s="150">
        <f t="shared" si="4"/>
        <v>1</v>
      </c>
      <c r="V11" s="51">
        <f t="shared" si="4"/>
        <v>8000</v>
      </c>
      <c r="W11" s="91" t="s">
        <v>41</v>
      </c>
    </row>
    <row r="12" spans="2:23" ht="24.6">
      <c r="B12" s="31" t="s">
        <v>26</v>
      </c>
      <c r="C12" s="56" t="s">
        <v>27</v>
      </c>
      <c r="D12" s="56" t="s">
        <v>28</v>
      </c>
      <c r="E12" s="56" t="s">
        <v>29</v>
      </c>
      <c r="F12" s="69" t="s">
        <v>38</v>
      </c>
      <c r="G12" s="57" t="s">
        <v>44</v>
      </c>
      <c r="H12" s="57" t="s">
        <v>32</v>
      </c>
      <c r="I12" s="31" t="s">
        <v>43</v>
      </c>
      <c r="J12" s="51">
        <v>3000</v>
      </c>
      <c r="K12" s="150"/>
      <c r="L12" s="51">
        <v>6550</v>
      </c>
      <c r="M12" s="150">
        <v>2</v>
      </c>
      <c r="N12" s="51">
        <v>4050</v>
      </c>
      <c r="O12" s="150"/>
      <c r="P12" s="51"/>
      <c r="Q12" s="150"/>
      <c r="R12" s="51"/>
      <c r="S12" s="150"/>
      <c r="T12" s="51"/>
      <c r="U12" s="150">
        <f t="shared" si="4"/>
        <v>2</v>
      </c>
      <c r="V12" s="51">
        <f t="shared" si="4"/>
        <v>10600</v>
      </c>
      <c r="W12" s="91" t="s">
        <v>41</v>
      </c>
    </row>
    <row r="13" spans="2:23" ht="15" thickBot="1">
      <c r="B13" s="31" t="s">
        <v>26</v>
      </c>
      <c r="C13" s="56" t="s">
        <v>27</v>
      </c>
      <c r="D13" s="56" t="s">
        <v>28</v>
      </c>
      <c r="E13" s="56" t="s">
        <v>29</v>
      </c>
      <c r="F13" s="57" t="s">
        <v>45</v>
      </c>
      <c r="G13" s="58" t="s">
        <v>46</v>
      </c>
      <c r="H13" s="58" t="s">
        <v>32</v>
      </c>
      <c r="I13" s="31" t="s">
        <v>47</v>
      </c>
      <c r="J13" s="32">
        <v>4000</v>
      </c>
      <c r="K13" s="36">
        <v>2</v>
      </c>
      <c r="L13" s="51">
        <v>8000</v>
      </c>
      <c r="M13" s="152">
        <v>0</v>
      </c>
      <c r="N13" s="153">
        <v>0</v>
      </c>
      <c r="O13" s="152">
        <v>0</v>
      </c>
      <c r="P13" s="153">
        <v>0</v>
      </c>
      <c r="Q13" s="152">
        <v>0</v>
      </c>
      <c r="R13" s="153">
        <v>0</v>
      </c>
      <c r="S13" s="152">
        <v>0</v>
      </c>
      <c r="T13" s="153">
        <v>0</v>
      </c>
      <c r="U13" s="156">
        <f t="shared" si="0"/>
        <v>2</v>
      </c>
      <c r="V13" s="153">
        <f t="shared" si="1"/>
        <v>8000</v>
      </c>
    </row>
    <row r="14" spans="2:23" ht="15" thickBot="1">
      <c r="B14" s="12"/>
      <c r="C14" s="13"/>
      <c r="D14" s="13" t="s">
        <v>48</v>
      </c>
      <c r="E14" s="13"/>
      <c r="F14" s="25"/>
      <c r="G14" s="14"/>
      <c r="H14" s="14"/>
      <c r="I14" s="12"/>
      <c r="J14" s="15"/>
      <c r="K14" s="166"/>
      <c r="L14" s="167">
        <f>+SUM(L7:L13)</f>
        <v>49532.58</v>
      </c>
      <c r="M14" s="162"/>
      <c r="N14" s="163">
        <f>+SUM(N7:N13)</f>
        <v>64962.58</v>
      </c>
      <c r="O14" s="162"/>
      <c r="P14" s="163">
        <f>+SUM(P7:P13)</f>
        <v>4800</v>
      </c>
      <c r="Q14" s="162"/>
      <c r="R14" s="163">
        <f>+SUM(R7:R13)</f>
        <v>4800</v>
      </c>
      <c r="S14" s="162"/>
      <c r="T14" s="163">
        <f>+SUM(T7:T13)</f>
        <v>4800</v>
      </c>
      <c r="U14" s="42"/>
      <c r="V14" s="95">
        <f>+SUM(V7:V13)</f>
        <v>128895.16</v>
      </c>
    </row>
    <row r="15" spans="2:23" ht="24">
      <c r="B15" s="31" t="s">
        <v>26</v>
      </c>
      <c r="C15" s="56" t="s">
        <v>27</v>
      </c>
      <c r="D15" s="56" t="s">
        <v>49</v>
      </c>
      <c r="E15" s="56" t="s">
        <v>29</v>
      </c>
      <c r="F15" s="57" t="s">
        <v>30</v>
      </c>
      <c r="G15" s="58" t="s">
        <v>50</v>
      </c>
      <c r="H15" s="58" t="s">
        <v>51</v>
      </c>
      <c r="I15" s="31" t="s">
        <v>33</v>
      </c>
      <c r="J15" s="147">
        <v>796.5</v>
      </c>
      <c r="K15" s="159">
        <v>3</v>
      </c>
      <c r="L15" s="158">
        <v>2389.5</v>
      </c>
      <c r="M15" s="164">
        <v>15</v>
      </c>
      <c r="N15" s="158">
        <v>11947.5</v>
      </c>
      <c r="O15" s="164">
        <v>0</v>
      </c>
      <c r="P15" s="158">
        <v>0</v>
      </c>
      <c r="Q15" s="164">
        <v>0</v>
      </c>
      <c r="R15" s="158">
        <v>0</v>
      </c>
      <c r="S15" s="164">
        <v>0</v>
      </c>
      <c r="T15" s="158">
        <v>0</v>
      </c>
      <c r="U15" s="160">
        <f t="shared" ref="U15:U71" si="5">+K15+M15+O15+Q15+S15</f>
        <v>18</v>
      </c>
      <c r="V15" s="158">
        <f t="shared" ref="V15:V71" si="6">+L15+N15+P15+R15+T15</f>
        <v>14337</v>
      </c>
    </row>
    <row r="16" spans="2:23" ht="24.6">
      <c r="B16" s="31" t="s">
        <v>26</v>
      </c>
      <c r="C16" s="56" t="s">
        <v>27</v>
      </c>
      <c r="D16" s="56" t="s">
        <v>49</v>
      </c>
      <c r="E16" s="56" t="s">
        <v>29</v>
      </c>
      <c r="F16" s="69" t="s">
        <v>38</v>
      </c>
      <c r="G16" s="61" t="s">
        <v>39</v>
      </c>
      <c r="H16" s="61" t="s">
        <v>51</v>
      </c>
      <c r="I16" s="31" t="s">
        <v>40</v>
      </c>
      <c r="J16" s="146">
        <v>2500</v>
      </c>
      <c r="K16" s="150">
        <v>6</v>
      </c>
      <c r="L16" s="51">
        <f>J16*K16</f>
        <v>15000</v>
      </c>
      <c r="M16" s="146">
        <v>12</v>
      </c>
      <c r="N16" s="51">
        <f>J16*M16</f>
        <v>30000</v>
      </c>
      <c r="O16" s="146"/>
      <c r="P16" s="51"/>
      <c r="Q16" s="146"/>
      <c r="R16" s="51"/>
      <c r="S16" s="146"/>
      <c r="T16" s="51"/>
      <c r="U16" s="146">
        <f t="shared" ref="U16:V17" si="7">K16+M16+O16+Q16+S16</f>
        <v>18</v>
      </c>
      <c r="V16" s="51">
        <f t="shared" si="7"/>
        <v>45000</v>
      </c>
      <c r="W16" s="91" t="s">
        <v>52</v>
      </c>
    </row>
    <row r="17" spans="2:23" ht="24.6">
      <c r="B17" s="31" t="s">
        <v>26</v>
      </c>
      <c r="C17" s="56" t="s">
        <v>27</v>
      </c>
      <c r="D17" s="56" t="s">
        <v>49</v>
      </c>
      <c r="E17" s="56" t="s">
        <v>29</v>
      </c>
      <c r="F17" s="69" t="s">
        <v>38</v>
      </c>
      <c r="G17" s="61" t="s">
        <v>44</v>
      </c>
      <c r="H17" s="61" t="s">
        <v>51</v>
      </c>
      <c r="I17" s="31" t="s">
        <v>53</v>
      </c>
      <c r="J17" s="146">
        <v>2500</v>
      </c>
      <c r="K17" s="150">
        <v>4</v>
      </c>
      <c r="L17" s="51">
        <f>J17*K17</f>
        <v>10000</v>
      </c>
      <c r="M17" s="146">
        <v>4</v>
      </c>
      <c r="N17" s="51">
        <f>J17*M17</f>
        <v>10000</v>
      </c>
      <c r="O17" s="146"/>
      <c r="P17" s="51"/>
      <c r="Q17" s="146"/>
      <c r="R17" s="51"/>
      <c r="S17" s="146"/>
      <c r="T17" s="51"/>
      <c r="U17" s="146">
        <f t="shared" si="7"/>
        <v>8</v>
      </c>
      <c r="V17" s="51">
        <f t="shared" si="7"/>
        <v>20000</v>
      </c>
      <c r="W17" s="91" t="s">
        <v>52</v>
      </c>
    </row>
    <row r="18" spans="2:23" ht="15" thickBot="1">
      <c r="B18" s="31" t="s">
        <v>26</v>
      </c>
      <c r="C18" s="56" t="s">
        <v>27</v>
      </c>
      <c r="D18" s="56" t="s">
        <v>49</v>
      </c>
      <c r="E18" s="56" t="s">
        <v>29</v>
      </c>
      <c r="F18" s="57" t="s">
        <v>45</v>
      </c>
      <c r="G18" s="58" t="s">
        <v>46</v>
      </c>
      <c r="H18" s="58" t="s">
        <v>51</v>
      </c>
      <c r="I18" s="31" t="s">
        <v>47</v>
      </c>
      <c r="J18" s="147">
        <v>4000</v>
      </c>
      <c r="K18" s="152">
        <v>1</v>
      </c>
      <c r="L18" s="153">
        <f>K18*J18</f>
        <v>4000</v>
      </c>
      <c r="M18" s="165">
        <v>0</v>
      </c>
      <c r="N18" s="153">
        <v>0</v>
      </c>
      <c r="O18" s="165">
        <v>0</v>
      </c>
      <c r="P18" s="153">
        <v>0</v>
      </c>
      <c r="Q18" s="165">
        <v>0</v>
      </c>
      <c r="R18" s="153">
        <v>0</v>
      </c>
      <c r="S18" s="165">
        <v>0</v>
      </c>
      <c r="T18" s="153">
        <v>0</v>
      </c>
      <c r="U18" s="161">
        <f t="shared" si="5"/>
        <v>1</v>
      </c>
      <c r="V18" s="153">
        <f t="shared" si="6"/>
        <v>4000</v>
      </c>
    </row>
    <row r="19" spans="2:23" ht="15" thickBot="1">
      <c r="B19" s="12"/>
      <c r="C19" s="13"/>
      <c r="D19" s="13" t="s">
        <v>54</v>
      </c>
      <c r="E19" s="13"/>
      <c r="F19" s="25"/>
      <c r="G19" s="14"/>
      <c r="H19" s="14"/>
      <c r="I19" s="168"/>
      <c r="J19" s="169"/>
      <c r="K19" s="166"/>
      <c r="L19" s="167">
        <f>+SUM(L15:L18)</f>
        <v>31389.5</v>
      </c>
      <c r="M19" s="166"/>
      <c r="N19" s="167">
        <f>+SUM(N15:N18)</f>
        <v>51947.5</v>
      </c>
      <c r="O19" s="166"/>
      <c r="P19" s="167">
        <f>+SUM(P15:P18)</f>
        <v>0</v>
      </c>
      <c r="Q19" s="166"/>
      <c r="R19" s="167">
        <f>+SUM(R15:R18)</f>
        <v>0</v>
      </c>
      <c r="S19" s="166"/>
      <c r="T19" s="167">
        <f>+SUM(T15:T18)</f>
        <v>0</v>
      </c>
      <c r="U19" s="179"/>
      <c r="V19" s="180">
        <f>+SUM(V15:V18)</f>
        <v>83337</v>
      </c>
    </row>
    <row r="20" spans="2:23">
      <c r="B20" s="31" t="s">
        <v>26</v>
      </c>
      <c r="C20" s="56" t="s">
        <v>27</v>
      </c>
      <c r="D20" s="56" t="s">
        <v>55</v>
      </c>
      <c r="E20" s="56" t="s">
        <v>29</v>
      </c>
      <c r="F20" s="57" t="s">
        <v>30</v>
      </c>
      <c r="G20" s="58" t="s">
        <v>56</v>
      </c>
      <c r="H20" s="58" t="s">
        <v>57</v>
      </c>
      <c r="I20" s="173" t="s">
        <v>33</v>
      </c>
      <c r="J20" s="164">
        <v>796.5</v>
      </c>
      <c r="K20" s="159">
        <v>45</v>
      </c>
      <c r="L20" s="178">
        <v>35842.5</v>
      </c>
      <c r="M20" s="159">
        <v>45</v>
      </c>
      <c r="N20" s="178">
        <v>35842.5</v>
      </c>
      <c r="O20" s="159">
        <v>15</v>
      </c>
      <c r="P20" s="178">
        <v>11947.5</v>
      </c>
      <c r="Q20" s="159">
        <v>15</v>
      </c>
      <c r="R20" s="178">
        <v>11947.5</v>
      </c>
      <c r="S20" s="159">
        <v>15</v>
      </c>
      <c r="T20" s="178">
        <v>11947.5</v>
      </c>
      <c r="U20" s="157">
        <f t="shared" si="5"/>
        <v>135</v>
      </c>
      <c r="V20" s="158">
        <f t="shared" si="6"/>
        <v>107527.5</v>
      </c>
    </row>
    <row r="21" spans="2:23" ht="24.6">
      <c r="B21" s="31" t="s">
        <v>26</v>
      </c>
      <c r="C21" s="56" t="s">
        <v>27</v>
      </c>
      <c r="D21" s="56" t="s">
        <v>55</v>
      </c>
      <c r="E21" s="56" t="s">
        <v>29</v>
      </c>
      <c r="F21" s="57" t="s">
        <v>30</v>
      </c>
      <c r="G21" s="58" t="s">
        <v>58</v>
      </c>
      <c r="H21" s="58" t="s">
        <v>57</v>
      </c>
      <c r="I21" s="31" t="s">
        <v>36</v>
      </c>
      <c r="J21" s="146">
        <v>8984</v>
      </c>
      <c r="K21" s="36">
        <v>2</v>
      </c>
      <c r="L21" s="146">
        <f>+$J21*K21</f>
        <v>17968</v>
      </c>
      <c r="M21" s="36">
        <v>2</v>
      </c>
      <c r="N21" s="146">
        <f>+$J21*M21</f>
        <v>17968</v>
      </c>
      <c r="O21" s="36">
        <v>2</v>
      </c>
      <c r="P21" s="146">
        <f>+$J21*O21</f>
        <v>17968</v>
      </c>
      <c r="Q21" s="36">
        <v>2</v>
      </c>
      <c r="R21" s="146">
        <f>+$J21*Q21</f>
        <v>17968</v>
      </c>
      <c r="S21" s="36">
        <v>2</v>
      </c>
      <c r="T21" s="146">
        <f>+$J21*S21</f>
        <v>17968</v>
      </c>
      <c r="U21" s="41">
        <f t="shared" ref="U21" si="8">+K21+M21+O21+Q21+S21</f>
        <v>10</v>
      </c>
      <c r="V21" s="51">
        <f t="shared" ref="V21" si="9">+L21+N21+P21+R21+T21</f>
        <v>89840</v>
      </c>
      <c r="W21" s="91" t="s">
        <v>59</v>
      </c>
    </row>
    <row r="22" spans="2:23" ht="24.6">
      <c r="B22" s="31" t="s">
        <v>26</v>
      </c>
      <c r="C22" s="56" t="s">
        <v>27</v>
      </c>
      <c r="D22" s="56" t="s">
        <v>55</v>
      </c>
      <c r="E22" s="56" t="s">
        <v>29</v>
      </c>
      <c r="F22" s="69" t="s">
        <v>38</v>
      </c>
      <c r="G22" s="61" t="s">
        <v>39</v>
      </c>
      <c r="H22" s="61" t="s">
        <v>57</v>
      </c>
      <c r="I22" s="31" t="s">
        <v>40</v>
      </c>
      <c r="J22" s="146">
        <v>2500</v>
      </c>
      <c r="K22" s="150">
        <v>12</v>
      </c>
      <c r="L22" s="146">
        <f t="shared" ref="L22:L25" si="10">J22*K22</f>
        <v>30000</v>
      </c>
      <c r="M22" s="150">
        <v>12</v>
      </c>
      <c r="N22" s="146">
        <f t="shared" ref="N22:N25" si="11">J22*M22</f>
        <v>30000</v>
      </c>
      <c r="O22" s="150">
        <v>12</v>
      </c>
      <c r="P22" s="146">
        <f>J22*O22</f>
        <v>30000</v>
      </c>
      <c r="Q22" s="150">
        <v>12</v>
      </c>
      <c r="R22" s="146">
        <f>J22*Q22</f>
        <v>30000</v>
      </c>
      <c r="S22" s="150">
        <v>12</v>
      </c>
      <c r="T22" s="146">
        <f>J22*S22</f>
        <v>30000</v>
      </c>
      <c r="U22" s="150">
        <f t="shared" ref="U22:V25" si="12">K22+M22+O22+Q22+S22</f>
        <v>60</v>
      </c>
      <c r="V22" s="51">
        <f t="shared" si="12"/>
        <v>150000</v>
      </c>
      <c r="W22" s="91" t="s">
        <v>60</v>
      </c>
    </row>
    <row r="23" spans="2:23" ht="24.6">
      <c r="B23" s="31" t="s">
        <v>26</v>
      </c>
      <c r="C23" s="56" t="s">
        <v>27</v>
      </c>
      <c r="D23" s="56" t="s">
        <v>55</v>
      </c>
      <c r="E23" s="56" t="s">
        <v>29</v>
      </c>
      <c r="F23" s="69" t="s">
        <v>38</v>
      </c>
      <c r="G23" s="61" t="s">
        <v>39</v>
      </c>
      <c r="H23" s="61" t="s">
        <v>57</v>
      </c>
      <c r="I23" s="62" t="s">
        <v>40</v>
      </c>
      <c r="J23" s="172">
        <v>2500</v>
      </c>
      <c r="K23" s="177">
        <v>1</v>
      </c>
      <c r="L23" s="172">
        <f>J23*K23</f>
        <v>2500</v>
      </c>
      <c r="M23" s="177">
        <v>1</v>
      </c>
      <c r="N23" s="172">
        <f t="shared" si="11"/>
        <v>2500</v>
      </c>
      <c r="O23" s="177">
        <v>1</v>
      </c>
      <c r="P23" s="172">
        <f t="shared" ref="P23:P25" si="13">J23*O23</f>
        <v>2500</v>
      </c>
      <c r="Q23" s="177">
        <v>1</v>
      </c>
      <c r="R23" s="172">
        <f t="shared" ref="R23:R25" si="14">J23*Q23</f>
        <v>2500</v>
      </c>
      <c r="S23" s="177">
        <v>1</v>
      </c>
      <c r="T23" s="172">
        <f t="shared" ref="T23:T25" si="15">J23*S23</f>
        <v>2500</v>
      </c>
      <c r="U23" s="177">
        <f t="shared" si="12"/>
        <v>5</v>
      </c>
      <c r="V23" s="60">
        <f t="shared" si="12"/>
        <v>12500</v>
      </c>
      <c r="W23" s="91" t="s">
        <v>60</v>
      </c>
    </row>
    <row r="24" spans="2:23" ht="24.6">
      <c r="B24" s="31" t="s">
        <v>26</v>
      </c>
      <c r="C24" s="56" t="s">
        <v>27</v>
      </c>
      <c r="D24" s="56" t="s">
        <v>55</v>
      </c>
      <c r="E24" s="56" t="s">
        <v>29</v>
      </c>
      <c r="F24" s="69" t="s">
        <v>38</v>
      </c>
      <c r="G24" s="61" t="s">
        <v>44</v>
      </c>
      <c r="H24" s="61" t="s">
        <v>57</v>
      </c>
      <c r="I24" s="31" t="s">
        <v>53</v>
      </c>
      <c r="J24" s="146">
        <v>2500</v>
      </c>
      <c r="K24" s="150">
        <v>2</v>
      </c>
      <c r="L24" s="146">
        <f t="shared" si="10"/>
        <v>5000</v>
      </c>
      <c r="M24" s="150">
        <v>2</v>
      </c>
      <c r="N24" s="146">
        <f t="shared" si="11"/>
        <v>5000</v>
      </c>
      <c r="O24" s="150">
        <v>2</v>
      </c>
      <c r="P24" s="146">
        <f t="shared" si="13"/>
        <v>5000</v>
      </c>
      <c r="Q24" s="150">
        <v>2</v>
      </c>
      <c r="R24" s="146">
        <f t="shared" si="14"/>
        <v>5000</v>
      </c>
      <c r="S24" s="150">
        <v>2</v>
      </c>
      <c r="T24" s="146">
        <f t="shared" si="15"/>
        <v>5000</v>
      </c>
      <c r="U24" s="150">
        <f t="shared" si="12"/>
        <v>10</v>
      </c>
      <c r="V24" s="51">
        <f t="shared" si="12"/>
        <v>25000</v>
      </c>
      <c r="W24" s="91" t="s">
        <v>60</v>
      </c>
    </row>
    <row r="25" spans="2:23" ht="24.6">
      <c r="B25" s="31" t="s">
        <v>26</v>
      </c>
      <c r="C25" s="56" t="s">
        <v>27</v>
      </c>
      <c r="D25" s="56" t="s">
        <v>55</v>
      </c>
      <c r="E25" s="56" t="s">
        <v>29</v>
      </c>
      <c r="F25" s="69" t="s">
        <v>38</v>
      </c>
      <c r="G25" s="61" t="s">
        <v>61</v>
      </c>
      <c r="H25" s="61" t="s">
        <v>57</v>
      </c>
      <c r="I25" s="31" t="s">
        <v>62</v>
      </c>
      <c r="J25" s="146">
        <v>25000</v>
      </c>
      <c r="K25" s="150">
        <v>1</v>
      </c>
      <c r="L25" s="146">
        <f t="shared" si="10"/>
        <v>25000</v>
      </c>
      <c r="M25" s="150">
        <v>1</v>
      </c>
      <c r="N25" s="146">
        <f t="shared" si="11"/>
        <v>25000</v>
      </c>
      <c r="O25" s="150">
        <v>1</v>
      </c>
      <c r="P25" s="146">
        <f t="shared" si="13"/>
        <v>25000</v>
      </c>
      <c r="Q25" s="150">
        <v>1</v>
      </c>
      <c r="R25" s="146">
        <f t="shared" si="14"/>
        <v>25000</v>
      </c>
      <c r="S25" s="150">
        <v>1</v>
      </c>
      <c r="T25" s="146">
        <f t="shared" si="15"/>
        <v>25000</v>
      </c>
      <c r="U25" s="150">
        <f t="shared" si="12"/>
        <v>5</v>
      </c>
      <c r="V25" s="51">
        <f t="shared" si="12"/>
        <v>125000</v>
      </c>
      <c r="W25" s="91" t="s">
        <v>60</v>
      </c>
    </row>
    <row r="26" spans="2:23">
      <c r="B26" s="31" t="s">
        <v>26</v>
      </c>
      <c r="C26" s="56" t="s">
        <v>27</v>
      </c>
      <c r="D26" s="56" t="s">
        <v>55</v>
      </c>
      <c r="E26" s="56" t="s">
        <v>29</v>
      </c>
      <c r="F26" s="57" t="s">
        <v>45</v>
      </c>
      <c r="G26" s="58" t="s">
        <v>46</v>
      </c>
      <c r="H26" s="58" t="s">
        <v>57</v>
      </c>
      <c r="I26" s="31" t="s">
        <v>47</v>
      </c>
      <c r="J26" s="147">
        <v>4000</v>
      </c>
      <c r="K26" s="36">
        <v>1</v>
      </c>
      <c r="L26" s="146">
        <f>J26*K26</f>
        <v>4000</v>
      </c>
      <c r="M26" s="36">
        <v>1</v>
      </c>
      <c r="N26" s="146">
        <v>4000</v>
      </c>
      <c r="O26" s="36">
        <v>1</v>
      </c>
      <c r="P26" s="146">
        <f>+$J26*O26</f>
        <v>4000</v>
      </c>
      <c r="Q26" s="36">
        <v>1</v>
      </c>
      <c r="R26" s="146">
        <f>+$J26*Q26</f>
        <v>4000</v>
      </c>
      <c r="S26" s="36">
        <v>1</v>
      </c>
      <c r="T26" s="146">
        <v>4000</v>
      </c>
      <c r="U26" s="41">
        <f t="shared" si="5"/>
        <v>5</v>
      </c>
      <c r="V26" s="51">
        <f t="shared" si="6"/>
        <v>20000</v>
      </c>
    </row>
    <row r="27" spans="2:23">
      <c r="B27" s="31" t="s">
        <v>26</v>
      </c>
      <c r="C27" s="56" t="s">
        <v>27</v>
      </c>
      <c r="D27" s="56" t="s">
        <v>55</v>
      </c>
      <c r="E27" s="56" t="s">
        <v>29</v>
      </c>
      <c r="F27" s="57" t="s">
        <v>63</v>
      </c>
      <c r="G27" s="58" t="s">
        <v>64</v>
      </c>
      <c r="H27" s="58" t="s">
        <v>57</v>
      </c>
      <c r="I27" s="31" t="s">
        <v>12</v>
      </c>
      <c r="J27" s="147">
        <v>500</v>
      </c>
      <c r="K27" s="36">
        <v>10</v>
      </c>
      <c r="L27" s="146">
        <v>5000</v>
      </c>
      <c r="M27" s="36">
        <v>10</v>
      </c>
      <c r="N27" s="146">
        <v>5000</v>
      </c>
      <c r="O27" s="36">
        <v>10</v>
      </c>
      <c r="P27" s="146">
        <v>5000</v>
      </c>
      <c r="Q27" s="36">
        <v>10</v>
      </c>
      <c r="R27" s="146">
        <v>5000</v>
      </c>
      <c r="S27" s="36">
        <v>10</v>
      </c>
      <c r="T27" s="146">
        <v>5000</v>
      </c>
      <c r="U27" s="41">
        <f t="shared" si="5"/>
        <v>50</v>
      </c>
      <c r="V27" s="51">
        <f t="shared" si="6"/>
        <v>25000</v>
      </c>
    </row>
    <row r="28" spans="2:23">
      <c r="B28" s="31" t="s">
        <v>26</v>
      </c>
      <c r="C28" s="56" t="s">
        <v>27</v>
      </c>
      <c r="D28" s="56" t="s">
        <v>55</v>
      </c>
      <c r="E28" s="56" t="s">
        <v>29</v>
      </c>
      <c r="F28" s="57" t="s">
        <v>63</v>
      </c>
      <c r="G28" s="58" t="s">
        <v>65</v>
      </c>
      <c r="H28" s="58" t="s">
        <v>57</v>
      </c>
      <c r="I28" s="31" t="s">
        <v>12</v>
      </c>
      <c r="J28" s="147">
        <v>3000</v>
      </c>
      <c r="K28" s="36">
        <v>10</v>
      </c>
      <c r="L28" s="146">
        <v>30000</v>
      </c>
      <c r="M28" s="36">
        <v>0</v>
      </c>
      <c r="N28" s="146">
        <v>0</v>
      </c>
      <c r="O28" s="36">
        <v>0</v>
      </c>
      <c r="P28" s="146">
        <v>0</v>
      </c>
      <c r="Q28" s="36">
        <v>0</v>
      </c>
      <c r="R28" s="146">
        <v>0</v>
      </c>
      <c r="S28" s="36">
        <v>0</v>
      </c>
      <c r="T28" s="146">
        <v>0</v>
      </c>
      <c r="U28" s="41">
        <f t="shared" si="5"/>
        <v>10</v>
      </c>
      <c r="V28" s="51">
        <f t="shared" si="6"/>
        <v>30000</v>
      </c>
    </row>
    <row r="29" spans="2:23">
      <c r="B29" s="31" t="s">
        <v>26</v>
      </c>
      <c r="C29" s="56" t="s">
        <v>27</v>
      </c>
      <c r="D29" s="56" t="s">
        <v>55</v>
      </c>
      <c r="E29" s="56" t="s">
        <v>29</v>
      </c>
      <c r="F29" s="57" t="s">
        <v>63</v>
      </c>
      <c r="G29" s="58" t="s">
        <v>66</v>
      </c>
      <c r="H29" s="58" t="s">
        <v>57</v>
      </c>
      <c r="I29" s="31" t="s">
        <v>12</v>
      </c>
      <c r="J29" s="147">
        <v>1000</v>
      </c>
      <c r="K29" s="36">
        <v>4</v>
      </c>
      <c r="L29" s="146">
        <v>4000</v>
      </c>
      <c r="M29" s="36">
        <v>0</v>
      </c>
      <c r="N29" s="146">
        <v>0</v>
      </c>
      <c r="O29" s="36">
        <v>0</v>
      </c>
      <c r="P29" s="146">
        <v>0</v>
      </c>
      <c r="Q29" s="36">
        <v>0</v>
      </c>
      <c r="R29" s="146">
        <v>0</v>
      </c>
      <c r="S29" s="36">
        <v>0</v>
      </c>
      <c r="T29" s="146">
        <v>0</v>
      </c>
      <c r="U29" s="41">
        <f t="shared" si="5"/>
        <v>4</v>
      </c>
      <c r="V29" s="51">
        <f t="shared" si="6"/>
        <v>4000</v>
      </c>
      <c r="W29" s="91" t="s">
        <v>67</v>
      </c>
    </row>
    <row r="30" spans="2:23">
      <c r="B30" s="31" t="s">
        <v>26</v>
      </c>
      <c r="C30" s="56" t="s">
        <v>27</v>
      </c>
      <c r="D30" s="56" t="s">
        <v>55</v>
      </c>
      <c r="E30" s="56" t="s">
        <v>29</v>
      </c>
      <c r="F30" s="57" t="s">
        <v>63</v>
      </c>
      <c r="G30" s="58" t="s">
        <v>68</v>
      </c>
      <c r="H30" s="58" t="s">
        <v>57</v>
      </c>
      <c r="I30" s="31" t="s">
        <v>12</v>
      </c>
      <c r="J30" s="147">
        <v>750</v>
      </c>
      <c r="K30" s="36">
        <v>3</v>
      </c>
      <c r="L30" s="146">
        <v>2250</v>
      </c>
      <c r="M30" s="36">
        <v>0</v>
      </c>
      <c r="N30" s="146">
        <v>0</v>
      </c>
      <c r="O30" s="36">
        <v>0</v>
      </c>
      <c r="P30" s="146">
        <v>0</v>
      </c>
      <c r="Q30" s="36">
        <v>0</v>
      </c>
      <c r="R30" s="146">
        <v>0</v>
      </c>
      <c r="S30" s="36">
        <v>0</v>
      </c>
      <c r="T30" s="146">
        <v>0</v>
      </c>
      <c r="U30" s="41">
        <f t="shared" si="5"/>
        <v>3</v>
      </c>
      <c r="V30" s="51">
        <f t="shared" si="6"/>
        <v>2250</v>
      </c>
      <c r="W30" s="91" t="s">
        <v>69</v>
      </c>
    </row>
    <row r="31" spans="2:23" ht="15" thickBot="1">
      <c r="B31" s="31" t="s">
        <v>26</v>
      </c>
      <c r="C31" s="56" t="s">
        <v>27</v>
      </c>
      <c r="D31" s="56" t="s">
        <v>55</v>
      </c>
      <c r="E31" s="56" t="s">
        <v>29</v>
      </c>
      <c r="F31" s="57" t="s">
        <v>70</v>
      </c>
      <c r="G31" s="58" t="s">
        <v>71</v>
      </c>
      <c r="H31" s="58" t="s">
        <v>57</v>
      </c>
      <c r="I31" s="175" t="s">
        <v>43</v>
      </c>
      <c r="J31" s="165">
        <v>12000</v>
      </c>
      <c r="K31" s="152">
        <v>1</v>
      </c>
      <c r="L31" s="154">
        <v>12000</v>
      </c>
      <c r="M31" s="152">
        <v>1</v>
      </c>
      <c r="N31" s="154">
        <v>12000</v>
      </c>
      <c r="O31" s="152">
        <v>1</v>
      </c>
      <c r="P31" s="154">
        <v>12000</v>
      </c>
      <c r="Q31" s="152">
        <v>1</v>
      </c>
      <c r="R31" s="154">
        <v>12000</v>
      </c>
      <c r="S31" s="152">
        <v>1</v>
      </c>
      <c r="T31" s="154">
        <v>12000</v>
      </c>
      <c r="U31" s="156">
        <f t="shared" si="5"/>
        <v>5</v>
      </c>
      <c r="V31" s="153">
        <f t="shared" si="6"/>
        <v>60000</v>
      </c>
      <c r="W31" s="91" t="s">
        <v>72</v>
      </c>
    </row>
    <row r="32" spans="2:23" ht="15" thickBot="1">
      <c r="B32" s="12"/>
      <c r="C32" s="13"/>
      <c r="D32" s="13" t="s">
        <v>73</v>
      </c>
      <c r="E32" s="13"/>
      <c r="F32" s="25"/>
      <c r="G32" s="14"/>
      <c r="H32" s="14"/>
      <c r="I32" s="184"/>
      <c r="J32" s="185"/>
      <c r="K32" s="166"/>
      <c r="L32" s="167">
        <f>+SUM(L20:L31)</f>
        <v>173560.5</v>
      </c>
      <c r="M32" s="166"/>
      <c r="N32" s="167">
        <f>+SUM(N20:N31)</f>
        <v>137310.5</v>
      </c>
      <c r="O32" s="166"/>
      <c r="P32" s="167">
        <f>+SUM(P20:P31)</f>
        <v>113415.5</v>
      </c>
      <c r="Q32" s="166"/>
      <c r="R32" s="167">
        <f>+SUM(R20:R31)</f>
        <v>113415.5</v>
      </c>
      <c r="S32" s="166"/>
      <c r="T32" s="167">
        <f>+SUM(T20:T31)</f>
        <v>113415.5</v>
      </c>
      <c r="U32" s="186"/>
      <c r="V32" s="187">
        <f>+SUM(V20:V31)</f>
        <v>651117.5</v>
      </c>
    </row>
    <row r="33" spans="2:23" ht="24.6">
      <c r="B33" s="31" t="s">
        <v>26</v>
      </c>
      <c r="C33" s="56" t="s">
        <v>27</v>
      </c>
      <c r="D33" s="56" t="s">
        <v>74</v>
      </c>
      <c r="E33" s="56" t="s">
        <v>29</v>
      </c>
      <c r="F33" s="57" t="s">
        <v>30</v>
      </c>
      <c r="G33" s="58" t="s">
        <v>75</v>
      </c>
      <c r="H33" s="58" t="s">
        <v>76</v>
      </c>
      <c r="I33" s="173" t="s">
        <v>33</v>
      </c>
      <c r="J33" s="164">
        <v>796.5</v>
      </c>
      <c r="K33" s="159">
        <v>20</v>
      </c>
      <c r="L33" s="178">
        <v>15930</v>
      </c>
      <c r="M33" s="159">
        <v>20</v>
      </c>
      <c r="N33" s="178">
        <v>15930</v>
      </c>
      <c r="O33" s="159">
        <v>0</v>
      </c>
      <c r="P33" s="178">
        <v>0</v>
      </c>
      <c r="Q33" s="159">
        <v>0</v>
      </c>
      <c r="R33" s="178">
        <v>0</v>
      </c>
      <c r="S33" s="159">
        <v>0</v>
      </c>
      <c r="T33" s="178">
        <v>0</v>
      </c>
      <c r="U33" s="157">
        <f t="shared" si="5"/>
        <v>40</v>
      </c>
      <c r="V33" s="158">
        <f t="shared" si="6"/>
        <v>31860</v>
      </c>
      <c r="W33" s="91" t="s">
        <v>77</v>
      </c>
    </row>
    <row r="34" spans="2:23" ht="24.6">
      <c r="B34" s="31" t="s">
        <v>26</v>
      </c>
      <c r="C34" s="56" t="s">
        <v>27</v>
      </c>
      <c r="D34" s="56" t="s">
        <v>74</v>
      </c>
      <c r="E34" s="56" t="s">
        <v>29</v>
      </c>
      <c r="F34" s="69" t="s">
        <v>38</v>
      </c>
      <c r="G34" s="61" t="s">
        <v>39</v>
      </c>
      <c r="H34" s="61" t="s">
        <v>76</v>
      </c>
      <c r="I34" s="31" t="s">
        <v>40</v>
      </c>
      <c r="J34" s="146">
        <v>2500</v>
      </c>
      <c r="K34" s="150">
        <v>12</v>
      </c>
      <c r="L34" s="146">
        <f t="shared" ref="L34:L36" si="16">J34*K34</f>
        <v>30000</v>
      </c>
      <c r="M34" s="150">
        <v>12</v>
      </c>
      <c r="N34" s="146">
        <f t="shared" ref="N34:N36" si="17">J34*M34</f>
        <v>30000</v>
      </c>
      <c r="O34" s="150">
        <v>5</v>
      </c>
      <c r="P34" s="146">
        <f t="shared" ref="P34:P36" si="18">J34*O34</f>
        <v>12500</v>
      </c>
      <c r="Q34" s="150">
        <v>5</v>
      </c>
      <c r="R34" s="146">
        <f t="shared" ref="R34:R36" si="19">J34*Q34</f>
        <v>12500</v>
      </c>
      <c r="S34" s="150">
        <v>5</v>
      </c>
      <c r="T34" s="146">
        <f t="shared" ref="T34:T36" si="20">J34*S34</f>
        <v>12500</v>
      </c>
      <c r="U34" s="150">
        <f t="shared" ref="U34:V36" si="21">K34+M34+O34+Q34+S34</f>
        <v>39</v>
      </c>
      <c r="V34" s="51">
        <f t="shared" si="21"/>
        <v>97500</v>
      </c>
      <c r="W34" s="91" t="s">
        <v>78</v>
      </c>
    </row>
    <row r="35" spans="2:23" ht="24.6">
      <c r="B35" s="31" t="s">
        <v>26</v>
      </c>
      <c r="C35" s="56" t="s">
        <v>27</v>
      </c>
      <c r="D35" s="56" t="s">
        <v>74</v>
      </c>
      <c r="E35" s="56" t="s">
        <v>29</v>
      </c>
      <c r="F35" s="69" t="s">
        <v>38</v>
      </c>
      <c r="G35" s="183" t="s">
        <v>79</v>
      </c>
      <c r="H35" s="61" t="s">
        <v>76</v>
      </c>
      <c r="I35" s="31" t="s">
        <v>62</v>
      </c>
      <c r="J35" s="146">
        <v>5000</v>
      </c>
      <c r="K35" s="150">
        <v>1</v>
      </c>
      <c r="L35" s="146">
        <f t="shared" si="16"/>
        <v>5000</v>
      </c>
      <c r="M35" s="150">
        <v>1</v>
      </c>
      <c r="N35" s="146">
        <f t="shared" si="17"/>
        <v>5000</v>
      </c>
      <c r="O35" s="150">
        <v>1</v>
      </c>
      <c r="P35" s="146">
        <f t="shared" si="18"/>
        <v>5000</v>
      </c>
      <c r="Q35" s="150">
        <v>1</v>
      </c>
      <c r="R35" s="146">
        <f t="shared" si="19"/>
        <v>5000</v>
      </c>
      <c r="S35" s="150">
        <v>1</v>
      </c>
      <c r="T35" s="146">
        <f t="shared" si="20"/>
        <v>5000</v>
      </c>
      <c r="U35" s="150">
        <f t="shared" si="21"/>
        <v>5</v>
      </c>
      <c r="V35" s="51">
        <f t="shared" si="21"/>
        <v>25000</v>
      </c>
      <c r="W35" s="91" t="s">
        <v>78</v>
      </c>
    </row>
    <row r="36" spans="2:23" ht="24.6">
      <c r="B36" s="31" t="s">
        <v>26</v>
      </c>
      <c r="C36" s="56" t="s">
        <v>27</v>
      </c>
      <c r="D36" s="56" t="s">
        <v>74</v>
      </c>
      <c r="E36" s="56" t="s">
        <v>29</v>
      </c>
      <c r="F36" s="69" t="s">
        <v>38</v>
      </c>
      <c r="G36" s="61" t="s">
        <v>80</v>
      </c>
      <c r="H36" s="61" t="s">
        <v>76</v>
      </c>
      <c r="I36" s="31" t="s">
        <v>53</v>
      </c>
      <c r="J36" s="146">
        <v>2500</v>
      </c>
      <c r="K36" s="150">
        <v>2</v>
      </c>
      <c r="L36" s="146">
        <f t="shared" si="16"/>
        <v>5000</v>
      </c>
      <c r="M36" s="150">
        <v>2</v>
      </c>
      <c r="N36" s="146">
        <f t="shared" si="17"/>
        <v>5000</v>
      </c>
      <c r="O36" s="150">
        <v>2</v>
      </c>
      <c r="P36" s="146">
        <f t="shared" si="18"/>
        <v>5000</v>
      </c>
      <c r="Q36" s="150">
        <v>2</v>
      </c>
      <c r="R36" s="146">
        <f t="shared" si="19"/>
        <v>5000</v>
      </c>
      <c r="S36" s="150">
        <v>2</v>
      </c>
      <c r="T36" s="146">
        <f t="shared" si="20"/>
        <v>5000</v>
      </c>
      <c r="U36" s="150">
        <f t="shared" si="21"/>
        <v>10</v>
      </c>
      <c r="V36" s="51">
        <f t="shared" si="21"/>
        <v>25000</v>
      </c>
      <c r="W36" s="91" t="s">
        <v>78</v>
      </c>
    </row>
    <row r="37" spans="2:23" ht="15" thickBot="1">
      <c r="B37" s="31" t="s">
        <v>26</v>
      </c>
      <c r="C37" s="56" t="s">
        <v>27</v>
      </c>
      <c r="D37" s="56" t="s">
        <v>74</v>
      </c>
      <c r="E37" s="56" t="s">
        <v>29</v>
      </c>
      <c r="F37" s="57" t="s">
        <v>45</v>
      </c>
      <c r="G37" s="58" t="s">
        <v>46</v>
      </c>
      <c r="H37" s="58" t="s">
        <v>76</v>
      </c>
      <c r="I37" s="175" t="s">
        <v>47</v>
      </c>
      <c r="J37" s="165">
        <v>4000</v>
      </c>
      <c r="K37" s="152">
        <v>1</v>
      </c>
      <c r="L37" s="154">
        <v>4000</v>
      </c>
      <c r="M37" s="152">
        <v>1</v>
      </c>
      <c r="N37" s="154">
        <v>4000</v>
      </c>
      <c r="O37" s="152">
        <v>0</v>
      </c>
      <c r="P37" s="154">
        <v>0</v>
      </c>
      <c r="Q37" s="152">
        <v>0</v>
      </c>
      <c r="R37" s="154">
        <v>0</v>
      </c>
      <c r="S37" s="152">
        <v>0</v>
      </c>
      <c r="T37" s="154">
        <v>0</v>
      </c>
      <c r="U37" s="156">
        <f t="shared" si="5"/>
        <v>2</v>
      </c>
      <c r="V37" s="153">
        <f t="shared" si="6"/>
        <v>8000</v>
      </c>
      <c r="W37" s="91" t="s">
        <v>81</v>
      </c>
    </row>
    <row r="38" spans="2:23" ht="15" thickBot="1">
      <c r="B38" s="12"/>
      <c r="C38" s="13"/>
      <c r="D38" s="13" t="s">
        <v>82</v>
      </c>
      <c r="E38" s="13"/>
      <c r="F38" s="25"/>
      <c r="G38" s="14"/>
      <c r="H38" s="14"/>
      <c r="I38" s="170"/>
      <c r="J38" s="171"/>
      <c r="K38" s="148"/>
      <c r="L38" s="149">
        <f>+SUM(L33:L37)</f>
        <v>59930</v>
      </c>
      <c r="M38" s="148"/>
      <c r="N38" s="149">
        <f>+SUM(N33:N37)</f>
        <v>59930</v>
      </c>
      <c r="O38" s="148"/>
      <c r="P38" s="149">
        <f>+SUM(P33:P37)</f>
        <v>22500</v>
      </c>
      <c r="Q38" s="148"/>
      <c r="R38" s="149">
        <f>+SUM(R33:R37)</f>
        <v>22500</v>
      </c>
      <c r="S38" s="148"/>
      <c r="T38" s="149">
        <f>+SUM(T33:T37)</f>
        <v>22500</v>
      </c>
      <c r="U38" s="181"/>
      <c r="V38" s="182">
        <f>+SUM(V33:V37)</f>
        <v>187360</v>
      </c>
    </row>
    <row r="39" spans="2:23" ht="15" thickBot="1">
      <c r="B39" s="16"/>
      <c r="C39" s="20" t="s">
        <v>83</v>
      </c>
      <c r="D39" s="17"/>
      <c r="E39" s="17"/>
      <c r="F39" s="26"/>
      <c r="G39" s="18"/>
      <c r="H39" s="18"/>
      <c r="I39" s="188"/>
      <c r="J39" s="189"/>
      <c r="K39" s="190"/>
      <c r="L39" s="191">
        <f>+SUM(L7:L38)/2</f>
        <v>314412.58</v>
      </c>
      <c r="M39" s="190"/>
      <c r="N39" s="191">
        <f>+SUM(N7:N38)/2</f>
        <v>314150.58</v>
      </c>
      <c r="O39" s="190"/>
      <c r="P39" s="191">
        <f>+SUM(P7:P38)/2</f>
        <v>140715.5</v>
      </c>
      <c r="Q39" s="190"/>
      <c r="R39" s="191">
        <f>+SUM(R7:R38)/2</f>
        <v>140715.5</v>
      </c>
      <c r="S39" s="190"/>
      <c r="T39" s="191">
        <f>+SUM(T7:T38)/2</f>
        <v>140715.5</v>
      </c>
      <c r="U39" s="192"/>
      <c r="V39" s="191">
        <f>+SUM(V7:V38)/2</f>
        <v>1050709.6600000001</v>
      </c>
    </row>
    <row r="40" spans="2:23">
      <c r="B40" s="31" t="s">
        <v>26</v>
      </c>
      <c r="C40" s="56" t="s">
        <v>84</v>
      </c>
      <c r="D40" s="56" t="s">
        <v>85</v>
      </c>
      <c r="E40" s="56" t="s">
        <v>29</v>
      </c>
      <c r="F40" s="57" t="s">
        <v>30</v>
      </c>
      <c r="G40" s="58" t="s">
        <v>86</v>
      </c>
      <c r="H40" s="58" t="s">
        <v>87</v>
      </c>
      <c r="I40" s="173" t="s">
        <v>33</v>
      </c>
      <c r="J40" s="164">
        <v>642.51</v>
      </c>
      <c r="K40" s="159">
        <v>20</v>
      </c>
      <c r="L40" s="178">
        <v>12850.2</v>
      </c>
      <c r="M40" s="159">
        <v>20</v>
      </c>
      <c r="N40" s="178">
        <v>12850.2</v>
      </c>
      <c r="O40" s="159">
        <v>20</v>
      </c>
      <c r="P40" s="178">
        <v>12850.2</v>
      </c>
      <c r="Q40" s="159">
        <v>0</v>
      </c>
      <c r="R40" s="178">
        <v>0</v>
      </c>
      <c r="S40" s="159">
        <v>0</v>
      </c>
      <c r="T40" s="178">
        <v>0</v>
      </c>
      <c r="U40" s="157">
        <f t="shared" si="5"/>
        <v>60</v>
      </c>
      <c r="V40" s="158">
        <f t="shared" si="6"/>
        <v>38550.600000000006</v>
      </c>
    </row>
    <row r="41" spans="2:23">
      <c r="B41" s="31" t="s">
        <v>26</v>
      </c>
      <c r="C41" s="56" t="s">
        <v>84</v>
      </c>
      <c r="D41" s="61" t="s">
        <v>85</v>
      </c>
      <c r="E41" s="56" t="s">
        <v>29</v>
      </c>
      <c r="F41" s="57" t="s">
        <v>34</v>
      </c>
      <c r="G41" s="58" t="s">
        <v>35</v>
      </c>
      <c r="H41" s="58" t="s">
        <v>87</v>
      </c>
      <c r="I41" s="31" t="s">
        <v>36</v>
      </c>
      <c r="J41" s="147">
        <v>10620</v>
      </c>
      <c r="K41" s="36">
        <v>2</v>
      </c>
      <c r="L41" s="146">
        <v>21240</v>
      </c>
      <c r="M41" s="36">
        <v>2</v>
      </c>
      <c r="N41" s="146">
        <v>21240</v>
      </c>
      <c r="O41" s="36">
        <v>0</v>
      </c>
      <c r="P41" s="146">
        <v>0</v>
      </c>
      <c r="Q41" s="36">
        <v>0</v>
      </c>
      <c r="R41" s="146">
        <v>0</v>
      </c>
      <c r="S41" s="36">
        <v>0</v>
      </c>
      <c r="T41" s="146">
        <v>0</v>
      </c>
      <c r="U41" s="41">
        <f t="shared" si="5"/>
        <v>4</v>
      </c>
      <c r="V41" s="51">
        <f t="shared" si="6"/>
        <v>42480</v>
      </c>
    </row>
    <row r="42" spans="2:23" ht="24.6">
      <c r="B42" s="31" t="s">
        <v>26</v>
      </c>
      <c r="C42" s="56" t="s">
        <v>84</v>
      </c>
      <c r="D42" s="61" t="s">
        <v>85</v>
      </c>
      <c r="E42" s="56" t="s">
        <v>29</v>
      </c>
      <c r="F42" s="69" t="s">
        <v>38</v>
      </c>
      <c r="G42" s="61" t="s">
        <v>39</v>
      </c>
      <c r="H42" s="61" t="s">
        <v>87</v>
      </c>
      <c r="I42" s="31" t="s">
        <v>88</v>
      </c>
      <c r="J42" s="146">
        <v>150</v>
      </c>
      <c r="K42" s="150">
        <v>60</v>
      </c>
      <c r="L42" s="146">
        <f t="shared" ref="L42:L46" si="22">J42*K42</f>
        <v>9000</v>
      </c>
      <c r="M42" s="150">
        <v>60</v>
      </c>
      <c r="N42" s="146">
        <f t="shared" ref="N42:N46" si="23">J42*M42</f>
        <v>9000</v>
      </c>
      <c r="O42" s="150"/>
      <c r="P42" s="146">
        <f t="shared" ref="P42:P46" si="24">J42*O42</f>
        <v>0</v>
      </c>
      <c r="Q42" s="150"/>
      <c r="R42" s="146">
        <f t="shared" ref="R42:R46" si="25">J42*Q42</f>
        <v>0</v>
      </c>
      <c r="S42" s="150"/>
      <c r="T42" s="146">
        <f t="shared" ref="T42:T46" si="26">J42*S42</f>
        <v>0</v>
      </c>
      <c r="U42" s="150">
        <f t="shared" ref="U42:V46" si="27">K42+M42+O42+Q42+S42</f>
        <v>120</v>
      </c>
      <c r="V42" s="51">
        <f t="shared" si="27"/>
        <v>18000</v>
      </c>
      <c r="W42" s="91" t="s">
        <v>89</v>
      </c>
    </row>
    <row r="43" spans="2:23" ht="24.6">
      <c r="B43" s="31" t="s">
        <v>26</v>
      </c>
      <c r="C43" s="56" t="s">
        <v>84</v>
      </c>
      <c r="D43" s="61" t="s">
        <v>85</v>
      </c>
      <c r="E43" s="56" t="s">
        <v>29</v>
      </c>
      <c r="F43" s="69" t="s">
        <v>38</v>
      </c>
      <c r="G43" s="61" t="s">
        <v>39</v>
      </c>
      <c r="H43" s="61" t="s">
        <v>87</v>
      </c>
      <c r="I43" s="31" t="s">
        <v>88</v>
      </c>
      <c r="J43" s="146">
        <v>150</v>
      </c>
      <c r="K43" s="150"/>
      <c r="L43" s="146">
        <f t="shared" si="22"/>
        <v>0</v>
      </c>
      <c r="M43" s="150">
        <v>60</v>
      </c>
      <c r="N43" s="146">
        <f t="shared" si="23"/>
        <v>9000</v>
      </c>
      <c r="O43" s="150"/>
      <c r="P43" s="146">
        <f t="shared" si="24"/>
        <v>0</v>
      </c>
      <c r="Q43" s="150">
        <v>20</v>
      </c>
      <c r="R43" s="146">
        <f t="shared" si="25"/>
        <v>3000</v>
      </c>
      <c r="S43" s="150">
        <v>20</v>
      </c>
      <c r="T43" s="146">
        <f t="shared" si="26"/>
        <v>3000</v>
      </c>
      <c r="U43" s="150">
        <f t="shared" si="27"/>
        <v>100</v>
      </c>
      <c r="V43" s="51">
        <f t="shared" si="27"/>
        <v>15000</v>
      </c>
      <c r="W43" s="91" t="s">
        <v>89</v>
      </c>
    </row>
    <row r="44" spans="2:23" ht="24.6">
      <c r="B44" s="31" t="s">
        <v>26</v>
      </c>
      <c r="C44" s="56" t="s">
        <v>84</v>
      </c>
      <c r="D44" s="61" t="s">
        <v>85</v>
      </c>
      <c r="E44" s="56" t="s">
        <v>29</v>
      </c>
      <c r="F44" s="69" t="s">
        <v>38</v>
      </c>
      <c r="G44" s="183" t="s">
        <v>90</v>
      </c>
      <c r="H44" s="61" t="s">
        <v>87</v>
      </c>
      <c r="I44" s="31" t="s">
        <v>53</v>
      </c>
      <c r="J44" s="146">
        <v>3000</v>
      </c>
      <c r="K44" s="150">
        <v>3</v>
      </c>
      <c r="L44" s="146">
        <f t="shared" si="22"/>
        <v>9000</v>
      </c>
      <c r="M44" s="150">
        <v>3</v>
      </c>
      <c r="N44" s="146">
        <f t="shared" si="23"/>
        <v>9000</v>
      </c>
      <c r="O44" s="150"/>
      <c r="P44" s="146">
        <f t="shared" si="24"/>
        <v>0</v>
      </c>
      <c r="Q44" s="150"/>
      <c r="R44" s="146">
        <f t="shared" si="25"/>
        <v>0</v>
      </c>
      <c r="S44" s="150"/>
      <c r="T44" s="146">
        <f t="shared" si="26"/>
        <v>0</v>
      </c>
      <c r="U44" s="150">
        <f t="shared" si="27"/>
        <v>6</v>
      </c>
      <c r="V44" s="51">
        <f t="shared" si="27"/>
        <v>18000</v>
      </c>
      <c r="W44" s="91" t="s">
        <v>89</v>
      </c>
    </row>
    <row r="45" spans="2:23" ht="24.6">
      <c r="B45" s="31" t="s">
        <v>26</v>
      </c>
      <c r="C45" s="56" t="s">
        <v>84</v>
      </c>
      <c r="D45" s="61" t="s">
        <v>85</v>
      </c>
      <c r="E45" s="56" t="s">
        <v>29</v>
      </c>
      <c r="F45" s="69" t="s">
        <v>38</v>
      </c>
      <c r="G45" s="183" t="s">
        <v>79</v>
      </c>
      <c r="H45" s="61" t="s">
        <v>87</v>
      </c>
      <c r="I45" s="31" t="s">
        <v>43</v>
      </c>
      <c r="J45" s="146">
        <v>10000</v>
      </c>
      <c r="K45" s="150">
        <v>1</v>
      </c>
      <c r="L45" s="146">
        <f>J45*K45</f>
        <v>10000</v>
      </c>
      <c r="M45" s="150">
        <v>1</v>
      </c>
      <c r="N45" s="146">
        <f t="shared" si="23"/>
        <v>10000</v>
      </c>
      <c r="O45" s="150"/>
      <c r="P45" s="146">
        <f t="shared" si="24"/>
        <v>0</v>
      </c>
      <c r="Q45" s="150">
        <v>0.5</v>
      </c>
      <c r="R45" s="146">
        <f t="shared" si="25"/>
        <v>5000</v>
      </c>
      <c r="S45" s="150">
        <v>0.5</v>
      </c>
      <c r="T45" s="146">
        <f t="shared" si="26"/>
        <v>5000</v>
      </c>
      <c r="U45" s="150">
        <f t="shared" si="27"/>
        <v>3</v>
      </c>
      <c r="V45" s="51">
        <f t="shared" si="27"/>
        <v>30000</v>
      </c>
      <c r="W45" s="91" t="s">
        <v>89</v>
      </c>
    </row>
    <row r="46" spans="2:23" ht="24.6">
      <c r="B46" s="31" t="s">
        <v>26</v>
      </c>
      <c r="C46" s="56" t="s">
        <v>84</v>
      </c>
      <c r="D46" s="61" t="s">
        <v>85</v>
      </c>
      <c r="E46" s="56" t="s">
        <v>29</v>
      </c>
      <c r="F46" s="69" t="s">
        <v>38</v>
      </c>
      <c r="G46" s="61" t="s">
        <v>91</v>
      </c>
      <c r="H46" s="61" t="s">
        <v>87</v>
      </c>
      <c r="I46" s="31" t="s">
        <v>43</v>
      </c>
      <c r="J46" s="146">
        <v>12500</v>
      </c>
      <c r="K46" s="150"/>
      <c r="L46" s="146">
        <f t="shared" si="22"/>
        <v>0</v>
      </c>
      <c r="M46" s="150"/>
      <c r="N46" s="146">
        <f t="shared" si="23"/>
        <v>0</v>
      </c>
      <c r="O46" s="150">
        <v>1</v>
      </c>
      <c r="P46" s="146">
        <f t="shared" si="24"/>
        <v>12500</v>
      </c>
      <c r="Q46" s="150">
        <v>1</v>
      </c>
      <c r="R46" s="146">
        <f t="shared" si="25"/>
        <v>12500</v>
      </c>
      <c r="S46" s="150"/>
      <c r="T46" s="146">
        <f t="shared" si="26"/>
        <v>0</v>
      </c>
      <c r="U46" s="150">
        <f t="shared" si="27"/>
        <v>2</v>
      </c>
      <c r="V46" s="51">
        <f t="shared" si="27"/>
        <v>25000</v>
      </c>
      <c r="W46" s="91" t="s">
        <v>89</v>
      </c>
    </row>
    <row r="47" spans="2:23" ht="15" thickBot="1">
      <c r="B47" s="31" t="s">
        <v>26</v>
      </c>
      <c r="C47" s="56" t="s">
        <v>84</v>
      </c>
      <c r="D47" s="56" t="s">
        <v>85</v>
      </c>
      <c r="E47" s="56" t="s">
        <v>29</v>
      </c>
      <c r="F47" s="57" t="s">
        <v>45</v>
      </c>
      <c r="G47" s="58" t="s">
        <v>46</v>
      </c>
      <c r="H47" s="58" t="s">
        <v>87</v>
      </c>
      <c r="I47" s="175" t="s">
        <v>47</v>
      </c>
      <c r="J47" s="165">
        <v>4000</v>
      </c>
      <c r="K47" s="152">
        <v>1</v>
      </c>
      <c r="L47" s="154">
        <v>4000</v>
      </c>
      <c r="M47" s="152">
        <v>2</v>
      </c>
      <c r="N47" s="154">
        <v>8000</v>
      </c>
      <c r="O47" s="152">
        <v>0</v>
      </c>
      <c r="P47" s="154">
        <v>0</v>
      </c>
      <c r="Q47" s="152">
        <v>0</v>
      </c>
      <c r="R47" s="154">
        <v>0</v>
      </c>
      <c r="S47" s="152">
        <v>0</v>
      </c>
      <c r="T47" s="154">
        <v>0</v>
      </c>
      <c r="U47" s="156">
        <f t="shared" si="5"/>
        <v>3</v>
      </c>
      <c r="V47" s="153">
        <f t="shared" si="6"/>
        <v>12000</v>
      </c>
    </row>
    <row r="48" spans="2:23" ht="15" thickBot="1">
      <c r="B48" s="12"/>
      <c r="C48" s="13"/>
      <c r="D48" s="13" t="s">
        <v>92</v>
      </c>
      <c r="E48" s="13"/>
      <c r="F48" s="25"/>
      <c r="G48" s="14"/>
      <c r="H48" s="14"/>
      <c r="I48" s="184"/>
      <c r="J48" s="185"/>
      <c r="K48" s="166"/>
      <c r="L48" s="167">
        <f>+SUM(L40:L47)</f>
        <v>66090.2</v>
      </c>
      <c r="M48" s="166"/>
      <c r="N48" s="167">
        <f>+SUM(N40:N47)</f>
        <v>79090.2</v>
      </c>
      <c r="O48" s="166"/>
      <c r="P48" s="167">
        <f>+SUM(P40:P47)</f>
        <v>25350.2</v>
      </c>
      <c r="Q48" s="166"/>
      <c r="R48" s="167">
        <f>+SUM(R40:R47)</f>
        <v>20500</v>
      </c>
      <c r="S48" s="166"/>
      <c r="T48" s="167">
        <f>+SUM(T40:T47)</f>
        <v>8000</v>
      </c>
      <c r="U48" s="186"/>
      <c r="V48" s="187">
        <f>+SUM(V40:V47)</f>
        <v>199030.6</v>
      </c>
    </row>
    <row r="49" spans="2:23">
      <c r="B49" s="31" t="s">
        <v>26</v>
      </c>
      <c r="C49" s="56" t="s">
        <v>84</v>
      </c>
      <c r="D49" s="56" t="s">
        <v>93</v>
      </c>
      <c r="E49" s="56" t="s">
        <v>29</v>
      </c>
      <c r="F49" s="57" t="s">
        <v>30</v>
      </c>
      <c r="G49" s="58" t="s">
        <v>86</v>
      </c>
      <c r="H49" s="58" t="s">
        <v>94</v>
      </c>
      <c r="I49" s="173" t="s">
        <v>33</v>
      </c>
      <c r="J49" s="164">
        <v>642.51</v>
      </c>
      <c r="K49" s="159">
        <v>0</v>
      </c>
      <c r="L49" s="178">
        <v>0</v>
      </c>
      <c r="M49" s="159">
        <v>20</v>
      </c>
      <c r="N49" s="178">
        <v>12850.2</v>
      </c>
      <c r="O49" s="159">
        <v>0</v>
      </c>
      <c r="P49" s="178">
        <v>0</v>
      </c>
      <c r="Q49" s="159">
        <v>0</v>
      </c>
      <c r="R49" s="178">
        <v>0</v>
      </c>
      <c r="S49" s="159">
        <v>0</v>
      </c>
      <c r="T49" s="178">
        <v>0</v>
      </c>
      <c r="U49" s="157">
        <f t="shared" si="5"/>
        <v>20</v>
      </c>
      <c r="V49" s="158">
        <f t="shared" si="6"/>
        <v>12850.2</v>
      </c>
    </row>
    <row r="50" spans="2:23" ht="26.45" customHeight="1">
      <c r="B50" s="31" t="s">
        <v>26</v>
      </c>
      <c r="C50" s="56" t="s">
        <v>84</v>
      </c>
      <c r="D50" s="61" t="s">
        <v>93</v>
      </c>
      <c r="E50" s="56" t="s">
        <v>29</v>
      </c>
      <c r="F50" s="69" t="s">
        <v>38</v>
      </c>
      <c r="G50" s="61" t="s">
        <v>39</v>
      </c>
      <c r="H50" s="61" t="s">
        <v>94</v>
      </c>
      <c r="I50" s="31" t="s">
        <v>95</v>
      </c>
      <c r="J50" s="146">
        <v>150</v>
      </c>
      <c r="K50" s="150"/>
      <c r="L50" s="146">
        <f t="shared" ref="L50:L52" si="28">J50*K50</f>
        <v>0</v>
      </c>
      <c r="M50" s="150">
        <v>40</v>
      </c>
      <c r="N50" s="146">
        <f t="shared" ref="N50:N52" si="29">J50*M50</f>
        <v>6000</v>
      </c>
      <c r="O50" s="150">
        <v>5</v>
      </c>
      <c r="P50" s="146">
        <f t="shared" ref="P50:P52" si="30">J50*O50</f>
        <v>750</v>
      </c>
      <c r="Q50" s="150">
        <v>5</v>
      </c>
      <c r="R50" s="146">
        <f t="shared" ref="R50:R52" si="31">J50*Q50</f>
        <v>750</v>
      </c>
      <c r="S50" s="150"/>
      <c r="T50" s="146">
        <f t="shared" ref="T50:T52" si="32">J50*S50</f>
        <v>0</v>
      </c>
      <c r="U50" s="150">
        <f t="shared" ref="U50:V52" si="33">K50+M50+O50+Q50+S50</f>
        <v>50</v>
      </c>
      <c r="V50" s="51">
        <f t="shared" si="33"/>
        <v>7500</v>
      </c>
      <c r="W50" s="91" t="s">
        <v>96</v>
      </c>
    </row>
    <row r="51" spans="2:23" ht="27.6" customHeight="1">
      <c r="B51" s="31" t="s">
        <v>26</v>
      </c>
      <c r="C51" s="56" t="s">
        <v>84</v>
      </c>
      <c r="D51" s="61" t="s">
        <v>93</v>
      </c>
      <c r="E51" s="56" t="s">
        <v>29</v>
      </c>
      <c r="F51" s="69" t="s">
        <v>38</v>
      </c>
      <c r="G51" s="61" t="s">
        <v>39</v>
      </c>
      <c r="H51" s="61" t="s">
        <v>94</v>
      </c>
      <c r="I51" s="31" t="s">
        <v>40</v>
      </c>
      <c r="J51" s="146">
        <v>2500</v>
      </c>
      <c r="K51" s="150">
        <v>12</v>
      </c>
      <c r="L51" s="146">
        <f t="shared" si="28"/>
        <v>30000</v>
      </c>
      <c r="M51" s="150">
        <v>12</v>
      </c>
      <c r="N51" s="146">
        <f t="shared" si="29"/>
        <v>30000</v>
      </c>
      <c r="O51" s="150"/>
      <c r="P51" s="146">
        <f t="shared" si="30"/>
        <v>0</v>
      </c>
      <c r="Q51" s="150"/>
      <c r="R51" s="146">
        <f t="shared" si="31"/>
        <v>0</v>
      </c>
      <c r="S51" s="150"/>
      <c r="T51" s="146">
        <f t="shared" si="32"/>
        <v>0</v>
      </c>
      <c r="U51" s="150">
        <f t="shared" si="33"/>
        <v>24</v>
      </c>
      <c r="V51" s="51">
        <f t="shared" si="33"/>
        <v>60000</v>
      </c>
      <c r="W51" s="91" t="s">
        <v>96</v>
      </c>
    </row>
    <row r="52" spans="2:23" ht="26.45" customHeight="1" thickBot="1">
      <c r="B52" s="31" t="s">
        <v>26</v>
      </c>
      <c r="C52" s="56" t="s">
        <v>84</v>
      </c>
      <c r="D52" s="61" t="s">
        <v>93</v>
      </c>
      <c r="E52" s="56" t="s">
        <v>29</v>
      </c>
      <c r="F52" s="69" t="s">
        <v>38</v>
      </c>
      <c r="G52" s="211" t="s">
        <v>80</v>
      </c>
      <c r="H52" s="227" t="s">
        <v>94</v>
      </c>
      <c r="I52" s="194" t="s">
        <v>40</v>
      </c>
      <c r="J52" s="196">
        <v>3000</v>
      </c>
      <c r="K52" s="197">
        <v>2</v>
      </c>
      <c r="L52" s="196">
        <f t="shared" si="28"/>
        <v>6000</v>
      </c>
      <c r="M52" s="197">
        <v>2</v>
      </c>
      <c r="N52" s="196">
        <f t="shared" si="29"/>
        <v>6000</v>
      </c>
      <c r="O52" s="197">
        <v>1</v>
      </c>
      <c r="P52" s="196">
        <f t="shared" si="30"/>
        <v>3000</v>
      </c>
      <c r="Q52" s="197">
        <v>0</v>
      </c>
      <c r="R52" s="196">
        <f t="shared" si="31"/>
        <v>0</v>
      </c>
      <c r="S52" s="197">
        <v>0</v>
      </c>
      <c r="T52" s="196">
        <f t="shared" si="32"/>
        <v>0</v>
      </c>
      <c r="U52" s="197">
        <f t="shared" si="33"/>
        <v>5</v>
      </c>
      <c r="V52" s="195">
        <f t="shared" si="33"/>
        <v>15000</v>
      </c>
      <c r="W52" s="91" t="s">
        <v>96</v>
      </c>
    </row>
    <row r="53" spans="2:23" ht="15" thickBot="1">
      <c r="B53" s="12"/>
      <c r="C53" s="13"/>
      <c r="D53" s="13" t="s">
        <v>97</v>
      </c>
      <c r="E53" s="13"/>
      <c r="F53" s="25"/>
      <c r="G53" s="193"/>
      <c r="H53" s="193"/>
      <c r="I53" s="170"/>
      <c r="J53" s="171"/>
      <c r="K53" s="148"/>
      <c r="L53" s="182">
        <f t="shared" ref="L53:T53" si="34">SUM(L49:L52)</f>
        <v>36000</v>
      </c>
      <c r="M53" s="182"/>
      <c r="N53" s="182">
        <f t="shared" si="34"/>
        <v>54850.2</v>
      </c>
      <c r="O53" s="182"/>
      <c r="P53" s="182">
        <f t="shared" si="34"/>
        <v>3750</v>
      </c>
      <c r="Q53" s="182"/>
      <c r="R53" s="182">
        <f t="shared" si="34"/>
        <v>750</v>
      </c>
      <c r="S53" s="182">
        <f t="shared" si="34"/>
        <v>0</v>
      </c>
      <c r="T53" s="182">
        <f t="shared" si="34"/>
        <v>0</v>
      </c>
      <c r="U53" s="182"/>
      <c r="V53" s="182">
        <f>SUM(V49:V52)</f>
        <v>95350.2</v>
      </c>
    </row>
    <row r="54" spans="2:23">
      <c r="B54" s="31" t="s">
        <v>26</v>
      </c>
      <c r="C54" s="56" t="s">
        <v>84</v>
      </c>
      <c r="D54" s="56" t="s">
        <v>98</v>
      </c>
      <c r="E54" s="56" t="s">
        <v>99</v>
      </c>
      <c r="F54" s="57" t="s">
        <v>70</v>
      </c>
      <c r="G54" s="58" t="s">
        <v>100</v>
      </c>
      <c r="H54" s="58"/>
      <c r="I54" s="31" t="s">
        <v>43</v>
      </c>
      <c r="J54" s="32">
        <v>25000</v>
      </c>
      <c r="K54" s="36">
        <v>1</v>
      </c>
      <c r="L54" s="51">
        <v>25000</v>
      </c>
      <c r="M54" s="36">
        <v>1</v>
      </c>
      <c r="N54" s="51">
        <v>25000</v>
      </c>
      <c r="O54" s="36">
        <v>1</v>
      </c>
      <c r="P54" s="51">
        <v>25000</v>
      </c>
      <c r="Q54" s="36">
        <v>1</v>
      </c>
      <c r="R54" s="51">
        <v>25000</v>
      </c>
      <c r="S54" s="36">
        <v>1</v>
      </c>
      <c r="T54" s="51">
        <v>25000</v>
      </c>
      <c r="U54" s="41">
        <f t="shared" si="5"/>
        <v>5</v>
      </c>
      <c r="V54" s="51">
        <f t="shared" si="6"/>
        <v>125000</v>
      </c>
    </row>
    <row r="55" spans="2:23">
      <c r="B55" s="31" t="s">
        <v>26</v>
      </c>
      <c r="C55" s="56" t="s">
        <v>84</v>
      </c>
      <c r="D55" s="56" t="s">
        <v>98</v>
      </c>
      <c r="E55" s="56" t="s">
        <v>99</v>
      </c>
      <c r="F55" s="57" t="s">
        <v>30</v>
      </c>
      <c r="G55" s="58" t="s">
        <v>101</v>
      </c>
      <c r="H55" s="58"/>
      <c r="I55" s="31" t="s">
        <v>36</v>
      </c>
      <c r="J55" s="32">
        <v>1000</v>
      </c>
      <c r="K55" s="36">
        <v>12</v>
      </c>
      <c r="L55" s="51">
        <v>12000</v>
      </c>
      <c r="M55" s="36">
        <v>12</v>
      </c>
      <c r="N55" s="51">
        <v>12000</v>
      </c>
      <c r="O55" s="36">
        <v>12</v>
      </c>
      <c r="P55" s="51">
        <v>12000</v>
      </c>
      <c r="Q55" s="36">
        <v>12</v>
      </c>
      <c r="R55" s="51">
        <v>12000</v>
      </c>
      <c r="S55" s="36">
        <v>12</v>
      </c>
      <c r="T55" s="51">
        <v>12000</v>
      </c>
      <c r="U55" s="41">
        <f t="shared" si="5"/>
        <v>60</v>
      </c>
      <c r="V55" s="51">
        <f t="shared" si="6"/>
        <v>60000</v>
      </c>
    </row>
    <row r="56" spans="2:23" ht="15" thickBot="1">
      <c r="B56" s="31" t="s">
        <v>26</v>
      </c>
      <c r="C56" s="56" t="s">
        <v>84</v>
      </c>
      <c r="D56" s="56" t="s">
        <v>98</v>
      </c>
      <c r="E56" s="56" t="s">
        <v>99</v>
      </c>
      <c r="F56" s="57" t="s">
        <v>70</v>
      </c>
      <c r="G56" s="58" t="s">
        <v>102</v>
      </c>
      <c r="H56" s="58"/>
      <c r="I56" s="31" t="s">
        <v>43</v>
      </c>
      <c r="J56" s="32">
        <v>20000</v>
      </c>
      <c r="K56" s="36">
        <v>2</v>
      </c>
      <c r="L56" s="51">
        <f>J56*K56</f>
        <v>40000</v>
      </c>
      <c r="M56" s="36">
        <v>1</v>
      </c>
      <c r="N56" s="51">
        <v>20000</v>
      </c>
      <c r="O56" s="36">
        <v>1</v>
      </c>
      <c r="P56" s="51">
        <v>20000</v>
      </c>
      <c r="Q56" s="36">
        <v>1</v>
      </c>
      <c r="R56" s="51">
        <v>20000</v>
      </c>
      <c r="S56" s="36">
        <v>1</v>
      </c>
      <c r="T56" s="51">
        <v>20000</v>
      </c>
      <c r="U56" s="41">
        <f t="shared" si="5"/>
        <v>6</v>
      </c>
      <c r="V56" s="51">
        <f t="shared" si="6"/>
        <v>120000</v>
      </c>
    </row>
    <row r="57" spans="2:23" ht="15" thickBot="1">
      <c r="B57" s="12"/>
      <c r="C57" s="13"/>
      <c r="D57" s="13" t="s">
        <v>103</v>
      </c>
      <c r="E57" s="13"/>
      <c r="F57" s="25"/>
      <c r="G57" s="14"/>
      <c r="H57" s="14"/>
      <c r="I57" s="168"/>
      <c r="J57" s="169"/>
      <c r="K57" s="162"/>
      <c r="L57" s="163">
        <f t="shared" ref="L57:T57" si="35">+SUM(L54:L56)</f>
        <v>77000</v>
      </c>
      <c r="M57" s="162"/>
      <c r="N57" s="163">
        <f t="shared" si="35"/>
        <v>57000</v>
      </c>
      <c r="O57" s="37"/>
      <c r="P57" s="52">
        <f t="shared" si="35"/>
        <v>57000</v>
      </c>
      <c r="Q57" s="162"/>
      <c r="R57" s="163">
        <f t="shared" si="35"/>
        <v>57000</v>
      </c>
      <c r="S57" s="37"/>
      <c r="T57" s="52">
        <f t="shared" si="35"/>
        <v>57000</v>
      </c>
      <c r="U57" s="42"/>
      <c r="V57" s="96">
        <f>+SUM(V54:V56)</f>
        <v>305000</v>
      </c>
    </row>
    <row r="58" spans="2:23">
      <c r="B58" s="31" t="s">
        <v>26</v>
      </c>
      <c r="C58" s="56" t="s">
        <v>84</v>
      </c>
      <c r="D58" s="56" t="s">
        <v>104</v>
      </c>
      <c r="E58" s="56" t="s">
        <v>29</v>
      </c>
      <c r="F58" s="57" t="s">
        <v>30</v>
      </c>
      <c r="G58" s="58" t="s">
        <v>105</v>
      </c>
      <c r="H58" s="58" t="s">
        <v>106</v>
      </c>
      <c r="I58" s="173" t="s">
        <v>33</v>
      </c>
      <c r="J58" s="164">
        <v>642.51</v>
      </c>
      <c r="K58" s="159">
        <v>0</v>
      </c>
      <c r="L58" s="178">
        <v>0</v>
      </c>
      <c r="M58" s="159">
        <v>20</v>
      </c>
      <c r="N58" s="158">
        <v>12850.2</v>
      </c>
      <c r="O58" s="147">
        <v>0</v>
      </c>
      <c r="P58" s="146">
        <v>0</v>
      </c>
      <c r="Q58" s="159">
        <v>0</v>
      </c>
      <c r="R58" s="158">
        <v>0</v>
      </c>
      <c r="S58" s="147">
        <v>0</v>
      </c>
      <c r="T58" s="51">
        <v>0</v>
      </c>
      <c r="U58" s="41">
        <f t="shared" si="5"/>
        <v>20</v>
      </c>
      <c r="V58" s="51">
        <f t="shared" si="6"/>
        <v>12850.2</v>
      </c>
      <c r="W58" s="91" t="s">
        <v>107</v>
      </c>
    </row>
    <row r="59" spans="2:23" ht="24.6">
      <c r="B59" s="31" t="s">
        <v>26</v>
      </c>
      <c r="C59" s="56" t="s">
        <v>84</v>
      </c>
      <c r="D59" s="61" t="s">
        <v>104</v>
      </c>
      <c r="E59" s="56" t="s">
        <v>29</v>
      </c>
      <c r="F59" s="57" t="s">
        <v>38</v>
      </c>
      <c r="G59" s="61" t="s">
        <v>108</v>
      </c>
      <c r="H59" s="61" t="s">
        <v>106</v>
      </c>
      <c r="I59" s="31" t="s">
        <v>109</v>
      </c>
      <c r="J59" s="146">
        <v>2500</v>
      </c>
      <c r="K59" s="150">
        <v>6</v>
      </c>
      <c r="L59" s="146">
        <f t="shared" ref="L59:L62" si="36">J59*K59</f>
        <v>15000</v>
      </c>
      <c r="M59" s="150"/>
      <c r="N59" s="51">
        <f t="shared" ref="N59:N62" si="37">J59*M59</f>
        <v>0</v>
      </c>
      <c r="O59" s="150"/>
      <c r="P59" s="146">
        <f t="shared" ref="P59:P62" si="38">J59*O59</f>
        <v>0</v>
      </c>
      <c r="Q59" s="150"/>
      <c r="R59" s="51">
        <f t="shared" ref="R59:R62" si="39">J59*Q59</f>
        <v>0</v>
      </c>
      <c r="S59" s="146"/>
      <c r="T59" s="51">
        <f t="shared" ref="T59:T62" si="40">J59*S59</f>
        <v>0</v>
      </c>
      <c r="U59" s="150">
        <f t="shared" ref="U59:V62" si="41">K59+M59+O59+Q59+S59</f>
        <v>6</v>
      </c>
      <c r="V59" s="51">
        <f t="shared" si="41"/>
        <v>15000</v>
      </c>
      <c r="W59" s="91" t="s">
        <v>110</v>
      </c>
    </row>
    <row r="60" spans="2:23" ht="24.6">
      <c r="B60" s="31" t="s">
        <v>26</v>
      </c>
      <c r="C60" s="56" t="s">
        <v>84</v>
      </c>
      <c r="D60" s="61" t="s">
        <v>104</v>
      </c>
      <c r="E60" s="56" t="s">
        <v>29</v>
      </c>
      <c r="F60" s="57" t="s">
        <v>38</v>
      </c>
      <c r="G60" s="61" t="s">
        <v>111</v>
      </c>
      <c r="H60" s="61" t="s">
        <v>106</v>
      </c>
      <c r="I60" s="31" t="s">
        <v>109</v>
      </c>
      <c r="J60" s="146">
        <v>2500</v>
      </c>
      <c r="K60" s="150">
        <v>4</v>
      </c>
      <c r="L60" s="146">
        <f t="shared" si="36"/>
        <v>10000</v>
      </c>
      <c r="M60" s="150">
        <v>4</v>
      </c>
      <c r="N60" s="51">
        <f t="shared" si="37"/>
        <v>10000</v>
      </c>
      <c r="O60" s="150">
        <v>4</v>
      </c>
      <c r="P60" s="146">
        <f t="shared" si="38"/>
        <v>10000</v>
      </c>
      <c r="Q60" s="150">
        <v>4</v>
      </c>
      <c r="R60" s="51">
        <f t="shared" si="39"/>
        <v>10000</v>
      </c>
      <c r="S60" s="146">
        <v>4</v>
      </c>
      <c r="T60" s="51">
        <f t="shared" si="40"/>
        <v>10000</v>
      </c>
      <c r="U60" s="150">
        <f t="shared" si="41"/>
        <v>20</v>
      </c>
      <c r="V60" s="51">
        <f t="shared" si="41"/>
        <v>50000</v>
      </c>
      <c r="W60" s="91" t="s">
        <v>110</v>
      </c>
    </row>
    <row r="61" spans="2:23" ht="24.6">
      <c r="B61" s="31" t="s">
        <v>26</v>
      </c>
      <c r="C61" s="56" t="s">
        <v>84</v>
      </c>
      <c r="D61" s="61" t="s">
        <v>104</v>
      </c>
      <c r="E61" s="56" t="s">
        <v>29</v>
      </c>
      <c r="F61" s="57" t="s">
        <v>38</v>
      </c>
      <c r="G61" s="61" t="s">
        <v>112</v>
      </c>
      <c r="H61" s="61" t="s">
        <v>106</v>
      </c>
      <c r="I61" s="31" t="s">
        <v>109</v>
      </c>
      <c r="J61" s="146">
        <v>2500</v>
      </c>
      <c r="K61" s="150"/>
      <c r="L61" s="146">
        <f t="shared" si="36"/>
        <v>0</v>
      </c>
      <c r="M61" s="150">
        <v>6</v>
      </c>
      <c r="N61" s="51">
        <f t="shared" si="37"/>
        <v>15000</v>
      </c>
      <c r="O61" s="150">
        <v>6</v>
      </c>
      <c r="P61" s="146">
        <f t="shared" si="38"/>
        <v>15000</v>
      </c>
      <c r="Q61" s="150">
        <v>6</v>
      </c>
      <c r="R61" s="51">
        <f t="shared" si="39"/>
        <v>15000</v>
      </c>
      <c r="S61" s="146">
        <v>6</v>
      </c>
      <c r="T61" s="51">
        <f t="shared" si="40"/>
        <v>15000</v>
      </c>
      <c r="U61" s="150">
        <f t="shared" si="41"/>
        <v>24</v>
      </c>
      <c r="V61" s="51">
        <f t="shared" si="41"/>
        <v>60000</v>
      </c>
      <c r="W61" s="91" t="s">
        <v>110</v>
      </c>
    </row>
    <row r="62" spans="2:23" ht="24.6">
      <c r="B62" s="31" t="s">
        <v>26</v>
      </c>
      <c r="C62" s="56" t="s">
        <v>84</v>
      </c>
      <c r="D62" s="61" t="s">
        <v>104</v>
      </c>
      <c r="E62" s="56" t="s">
        <v>29</v>
      </c>
      <c r="F62" s="57" t="s">
        <v>38</v>
      </c>
      <c r="G62" s="61" t="s">
        <v>80</v>
      </c>
      <c r="H62" s="61" t="s">
        <v>106</v>
      </c>
      <c r="I62" s="62" t="s">
        <v>62</v>
      </c>
      <c r="J62" s="172">
        <v>2500</v>
      </c>
      <c r="K62" s="177">
        <v>2</v>
      </c>
      <c r="L62" s="172">
        <f t="shared" si="36"/>
        <v>5000</v>
      </c>
      <c r="M62" s="177">
        <v>4</v>
      </c>
      <c r="N62" s="60">
        <f t="shared" si="37"/>
        <v>10000</v>
      </c>
      <c r="O62" s="177">
        <v>4</v>
      </c>
      <c r="P62" s="172">
        <f t="shared" si="38"/>
        <v>10000</v>
      </c>
      <c r="Q62" s="177">
        <v>2</v>
      </c>
      <c r="R62" s="60">
        <f t="shared" si="39"/>
        <v>5000</v>
      </c>
      <c r="S62" s="172">
        <v>0</v>
      </c>
      <c r="T62" s="60">
        <f t="shared" si="40"/>
        <v>0</v>
      </c>
      <c r="U62" s="177">
        <f t="shared" si="41"/>
        <v>12</v>
      </c>
      <c r="V62" s="60">
        <f t="shared" si="41"/>
        <v>30000</v>
      </c>
      <c r="W62" s="91" t="s">
        <v>110</v>
      </c>
    </row>
    <row r="63" spans="2:23">
      <c r="B63" s="31" t="s">
        <v>26</v>
      </c>
      <c r="C63" s="56" t="s">
        <v>84</v>
      </c>
      <c r="D63" s="56" t="s">
        <v>104</v>
      </c>
      <c r="E63" s="56" t="s">
        <v>29</v>
      </c>
      <c r="F63" s="57" t="s">
        <v>45</v>
      </c>
      <c r="G63" s="58" t="s">
        <v>46</v>
      </c>
      <c r="H63" s="58" t="s">
        <v>106</v>
      </c>
      <c r="I63" s="31" t="s">
        <v>47</v>
      </c>
      <c r="J63" s="147">
        <v>4000</v>
      </c>
      <c r="K63" s="36">
        <v>1</v>
      </c>
      <c r="L63" s="146">
        <v>4000</v>
      </c>
      <c r="M63" s="36">
        <v>1</v>
      </c>
      <c r="N63" s="51">
        <v>4000</v>
      </c>
      <c r="O63" s="36">
        <v>0</v>
      </c>
      <c r="P63" s="146">
        <v>4000</v>
      </c>
      <c r="Q63" s="36">
        <v>0</v>
      </c>
      <c r="R63" s="51">
        <v>0</v>
      </c>
      <c r="S63" s="147">
        <v>0</v>
      </c>
      <c r="T63" s="51">
        <v>0</v>
      </c>
      <c r="U63" s="41">
        <f t="shared" ref="U63" si="42">+K63+M63+O63+Q63+S63</f>
        <v>2</v>
      </c>
      <c r="V63" s="51">
        <f t="shared" ref="V63" si="43">+L63+N63+P63+R63+T63</f>
        <v>12000</v>
      </c>
    </row>
    <row r="64" spans="2:23" ht="15" thickBot="1">
      <c r="B64" s="31" t="s">
        <v>26</v>
      </c>
      <c r="C64" s="56" t="s">
        <v>84</v>
      </c>
      <c r="D64" s="56" t="s">
        <v>104</v>
      </c>
      <c r="E64" s="56" t="s">
        <v>29</v>
      </c>
      <c r="F64" s="57" t="s">
        <v>63</v>
      </c>
      <c r="G64" s="58" t="s">
        <v>113</v>
      </c>
      <c r="H64" s="58" t="s">
        <v>106</v>
      </c>
      <c r="I64" s="175" t="s">
        <v>114</v>
      </c>
      <c r="J64" s="165">
        <v>20000</v>
      </c>
      <c r="K64" s="152">
        <v>1</v>
      </c>
      <c r="L64" s="154">
        <f>J64*K64</f>
        <v>20000</v>
      </c>
      <c r="M64" s="152"/>
      <c r="N64" s="153"/>
      <c r="O64" s="147"/>
      <c r="P64" s="146"/>
      <c r="Q64" s="152">
        <v>0</v>
      </c>
      <c r="R64" s="153">
        <v>0</v>
      </c>
      <c r="S64" s="147">
        <v>0</v>
      </c>
      <c r="T64" s="146">
        <v>0</v>
      </c>
      <c r="U64" s="156">
        <f t="shared" ref="U64" si="44">+K64+M64+O64+Q64+S64</f>
        <v>1</v>
      </c>
      <c r="V64" s="153">
        <f t="shared" ref="V64" si="45">+L64+N64+P64+R64+T64</f>
        <v>20000</v>
      </c>
    </row>
    <row r="65" spans="2:23" ht="15" thickBot="1">
      <c r="B65" s="12"/>
      <c r="C65" s="13"/>
      <c r="D65" s="13" t="s">
        <v>115</v>
      </c>
      <c r="E65" s="13"/>
      <c r="F65" s="25"/>
      <c r="G65" s="14"/>
      <c r="H65" s="14"/>
      <c r="I65" s="170"/>
      <c r="J65" s="171"/>
      <c r="K65" s="148"/>
      <c r="L65" s="149">
        <f>+SUM(L58:L64)</f>
        <v>54000</v>
      </c>
      <c r="M65" s="148"/>
      <c r="N65" s="149">
        <f>+SUM(N58:N64)</f>
        <v>51850.2</v>
      </c>
      <c r="O65" s="37"/>
      <c r="P65" s="52">
        <f>+SUM(P58:P64)</f>
        <v>39000</v>
      </c>
      <c r="Q65" s="148"/>
      <c r="R65" s="149">
        <f>+SUM(R58:R64)</f>
        <v>30000</v>
      </c>
      <c r="S65" s="37"/>
      <c r="T65" s="52">
        <f>+SUM(T58:T64)</f>
        <v>25000</v>
      </c>
      <c r="U65" s="42"/>
      <c r="V65" s="96">
        <f>+SUM(V58:V64)</f>
        <v>199850.2</v>
      </c>
    </row>
    <row r="66" spans="2:23" ht="24.6">
      <c r="B66" s="31" t="s">
        <v>26</v>
      </c>
      <c r="C66" s="56" t="s">
        <v>84</v>
      </c>
      <c r="D66" s="56" t="s">
        <v>116</v>
      </c>
      <c r="E66" s="56" t="s">
        <v>99</v>
      </c>
      <c r="F66" s="57" t="s">
        <v>117</v>
      </c>
      <c r="G66" s="58" t="s">
        <v>118</v>
      </c>
      <c r="H66" s="58"/>
      <c r="I66" s="31" t="s">
        <v>43</v>
      </c>
      <c r="J66" s="32">
        <v>50000</v>
      </c>
      <c r="K66" s="36">
        <v>0.5</v>
      </c>
      <c r="L66" s="51">
        <v>25000</v>
      </c>
      <c r="M66" s="36">
        <v>0.5</v>
      </c>
      <c r="N66" s="51">
        <v>25000</v>
      </c>
      <c r="O66" s="36">
        <v>0</v>
      </c>
      <c r="P66" s="51">
        <v>0</v>
      </c>
      <c r="Q66" s="36">
        <v>0</v>
      </c>
      <c r="R66" s="51">
        <v>0</v>
      </c>
      <c r="S66" s="36">
        <v>0</v>
      </c>
      <c r="T66" s="51">
        <v>0</v>
      </c>
      <c r="U66" s="41">
        <f t="shared" si="5"/>
        <v>1</v>
      </c>
      <c r="V66" s="51">
        <f t="shared" si="6"/>
        <v>50000</v>
      </c>
    </row>
    <row r="67" spans="2:23">
      <c r="B67" s="31" t="s">
        <v>26</v>
      </c>
      <c r="C67" s="56" t="s">
        <v>84</v>
      </c>
      <c r="D67" s="56" t="s">
        <v>116</v>
      </c>
      <c r="E67" s="56" t="s">
        <v>99</v>
      </c>
      <c r="F67" s="57" t="s">
        <v>70</v>
      </c>
      <c r="G67" s="58" t="s">
        <v>119</v>
      </c>
      <c r="H67" s="58"/>
      <c r="I67" s="31" t="s">
        <v>36</v>
      </c>
      <c r="J67" s="32">
        <v>10000</v>
      </c>
      <c r="K67" s="36">
        <v>1</v>
      </c>
      <c r="L67" s="51">
        <v>10000</v>
      </c>
      <c r="M67" s="36">
        <v>1</v>
      </c>
      <c r="N67" s="51">
        <v>10000</v>
      </c>
      <c r="O67" s="36">
        <v>1</v>
      </c>
      <c r="P67" s="51">
        <v>10000</v>
      </c>
      <c r="Q67" s="36">
        <v>2</v>
      </c>
      <c r="R67" s="51">
        <v>20000</v>
      </c>
      <c r="S67" s="36">
        <v>2</v>
      </c>
      <c r="T67" s="51">
        <v>20000</v>
      </c>
      <c r="U67" s="41">
        <f t="shared" si="5"/>
        <v>7</v>
      </c>
      <c r="V67" s="51">
        <f t="shared" si="6"/>
        <v>70000</v>
      </c>
    </row>
    <row r="68" spans="2:23" ht="15" thickBot="1">
      <c r="B68" s="31" t="s">
        <v>26</v>
      </c>
      <c r="C68" s="56" t="s">
        <v>84</v>
      </c>
      <c r="D68" s="56" t="s">
        <v>116</v>
      </c>
      <c r="E68" s="56" t="s">
        <v>99</v>
      </c>
      <c r="F68" s="57" t="s">
        <v>30</v>
      </c>
      <c r="G68" s="58" t="s">
        <v>101</v>
      </c>
      <c r="H68" s="58"/>
      <c r="I68" s="31" t="s">
        <v>36</v>
      </c>
      <c r="J68" s="32">
        <v>250</v>
      </c>
      <c r="K68" s="36">
        <v>12</v>
      </c>
      <c r="L68" s="51">
        <v>3000</v>
      </c>
      <c r="M68" s="36">
        <v>12</v>
      </c>
      <c r="N68" s="51">
        <v>3000</v>
      </c>
      <c r="O68" s="36">
        <v>12</v>
      </c>
      <c r="P68" s="51">
        <v>3000</v>
      </c>
      <c r="Q68" s="36">
        <v>12</v>
      </c>
      <c r="R68" s="51">
        <v>3000</v>
      </c>
      <c r="S68" s="36">
        <v>12</v>
      </c>
      <c r="T68" s="51">
        <v>3000</v>
      </c>
      <c r="U68" s="41">
        <f t="shared" si="5"/>
        <v>60</v>
      </c>
      <c r="V68" s="51">
        <f t="shared" si="6"/>
        <v>15000</v>
      </c>
    </row>
    <row r="69" spans="2:23" ht="15" thickBot="1">
      <c r="B69" s="12"/>
      <c r="C69" s="13"/>
      <c r="D69" s="13" t="s">
        <v>120</v>
      </c>
      <c r="E69" s="13"/>
      <c r="F69" s="25"/>
      <c r="G69" s="14"/>
      <c r="H69" s="14"/>
      <c r="I69" s="12"/>
      <c r="J69" s="15"/>
      <c r="K69" s="37"/>
      <c r="L69" s="52">
        <f t="shared" ref="L69:T69" si="46">+SUM(L66:L68)</f>
        <v>38000</v>
      </c>
      <c r="M69" s="37"/>
      <c r="N69" s="52">
        <f t="shared" si="46"/>
        <v>38000</v>
      </c>
      <c r="O69" s="37"/>
      <c r="P69" s="52">
        <f t="shared" si="46"/>
        <v>13000</v>
      </c>
      <c r="Q69" s="37"/>
      <c r="R69" s="52">
        <f t="shared" si="46"/>
        <v>23000</v>
      </c>
      <c r="S69" s="37"/>
      <c r="T69" s="52">
        <f t="shared" si="46"/>
        <v>23000</v>
      </c>
      <c r="U69" s="42"/>
      <c r="V69" s="52">
        <f>+SUM(V66:V68)</f>
        <v>135000</v>
      </c>
    </row>
    <row r="70" spans="2:23">
      <c r="B70" s="31" t="s">
        <v>26</v>
      </c>
      <c r="C70" s="56" t="s">
        <v>84</v>
      </c>
      <c r="D70" s="56" t="s">
        <v>121</v>
      </c>
      <c r="E70" s="56" t="s">
        <v>99</v>
      </c>
      <c r="F70" s="57" t="s">
        <v>70</v>
      </c>
      <c r="G70" s="58" t="s">
        <v>100</v>
      </c>
      <c r="H70" s="58"/>
      <c r="I70" s="31" t="s">
        <v>43</v>
      </c>
      <c r="J70" s="32">
        <v>20000</v>
      </c>
      <c r="K70" s="36">
        <v>1</v>
      </c>
      <c r="L70" s="51">
        <v>20000</v>
      </c>
      <c r="M70" s="36">
        <v>1</v>
      </c>
      <c r="N70" s="51">
        <v>20000</v>
      </c>
      <c r="O70" s="36">
        <v>1</v>
      </c>
      <c r="P70" s="51">
        <v>20000</v>
      </c>
      <c r="Q70" s="36">
        <v>1</v>
      </c>
      <c r="R70" s="51">
        <v>20000</v>
      </c>
      <c r="S70" s="36">
        <v>1</v>
      </c>
      <c r="T70" s="51">
        <v>20000</v>
      </c>
      <c r="U70" s="41">
        <f t="shared" si="5"/>
        <v>5</v>
      </c>
      <c r="V70" s="51">
        <f t="shared" si="6"/>
        <v>100000</v>
      </c>
    </row>
    <row r="71" spans="2:23" ht="15" thickBot="1">
      <c r="B71" s="31" t="s">
        <v>26</v>
      </c>
      <c r="C71" s="56" t="s">
        <v>84</v>
      </c>
      <c r="D71" s="56" t="s">
        <v>121</v>
      </c>
      <c r="E71" s="56" t="s">
        <v>99</v>
      </c>
      <c r="F71" s="57" t="s">
        <v>30</v>
      </c>
      <c r="G71" s="58" t="s">
        <v>101</v>
      </c>
      <c r="H71" s="58"/>
      <c r="I71" s="31" t="s">
        <v>36</v>
      </c>
      <c r="J71" s="32">
        <v>1500</v>
      </c>
      <c r="K71" s="36">
        <v>12</v>
      </c>
      <c r="L71" s="51">
        <v>18000</v>
      </c>
      <c r="M71" s="36">
        <v>12</v>
      </c>
      <c r="N71" s="51">
        <v>18000</v>
      </c>
      <c r="O71" s="36">
        <v>12</v>
      </c>
      <c r="P71" s="51">
        <v>18000</v>
      </c>
      <c r="Q71" s="36">
        <v>12</v>
      </c>
      <c r="R71" s="51">
        <v>18000</v>
      </c>
      <c r="S71" s="36">
        <v>12</v>
      </c>
      <c r="T71" s="51">
        <v>18000</v>
      </c>
      <c r="U71" s="41">
        <f t="shared" si="5"/>
        <v>60</v>
      </c>
      <c r="V71" s="51">
        <f t="shared" si="6"/>
        <v>90000</v>
      </c>
    </row>
    <row r="72" spans="2:23" ht="24.95" thickBot="1">
      <c r="B72" s="12"/>
      <c r="C72" s="13"/>
      <c r="D72" s="13" t="s">
        <v>122</v>
      </c>
      <c r="E72" s="13"/>
      <c r="F72" s="25"/>
      <c r="G72" s="199"/>
      <c r="H72" s="199"/>
      <c r="I72" s="168"/>
      <c r="J72" s="169"/>
      <c r="K72" s="162"/>
      <c r="L72" s="163">
        <f t="shared" ref="L72:V72" si="47">+SUM(L70:L71)</f>
        <v>38000</v>
      </c>
      <c r="M72" s="162"/>
      <c r="N72" s="163">
        <f t="shared" si="47"/>
        <v>38000</v>
      </c>
      <c r="O72" s="162"/>
      <c r="P72" s="163">
        <f t="shared" si="47"/>
        <v>38000</v>
      </c>
      <c r="Q72" s="162"/>
      <c r="R72" s="163">
        <f t="shared" si="47"/>
        <v>38000</v>
      </c>
      <c r="S72" s="162"/>
      <c r="T72" s="163">
        <f t="shared" si="47"/>
        <v>38000</v>
      </c>
      <c r="U72" s="179"/>
      <c r="V72" s="163">
        <f t="shared" si="47"/>
        <v>190000</v>
      </c>
      <c r="W72" s="91" t="s">
        <v>123</v>
      </c>
    </row>
    <row r="73" spans="2:23" ht="24.6">
      <c r="B73" s="31" t="s">
        <v>26</v>
      </c>
      <c r="C73" s="56" t="s">
        <v>84</v>
      </c>
      <c r="D73" s="61" t="s">
        <v>124</v>
      </c>
      <c r="E73" s="56" t="s">
        <v>29</v>
      </c>
      <c r="F73" s="69" t="s">
        <v>38</v>
      </c>
      <c r="G73" s="225" t="s">
        <v>125</v>
      </c>
      <c r="H73" s="226" t="s">
        <v>126</v>
      </c>
      <c r="I73" s="173" t="s">
        <v>43</v>
      </c>
      <c r="J73" s="158">
        <v>7500</v>
      </c>
      <c r="K73" s="178">
        <v>1</v>
      </c>
      <c r="L73" s="158">
        <f t="shared" ref="L73:L77" si="48">J73*K73</f>
        <v>7500</v>
      </c>
      <c r="M73" s="178">
        <v>1</v>
      </c>
      <c r="N73" s="158">
        <f t="shared" ref="N73:N77" si="49">J73*M73</f>
        <v>7500</v>
      </c>
      <c r="O73" s="178">
        <v>1</v>
      </c>
      <c r="P73" s="158">
        <f t="shared" ref="P73:P77" si="50">J73*O73</f>
        <v>7500</v>
      </c>
      <c r="Q73" s="178">
        <v>1</v>
      </c>
      <c r="R73" s="158">
        <f t="shared" ref="R73:R77" si="51">J73*Q73</f>
        <v>7500</v>
      </c>
      <c r="S73" s="178">
        <v>1</v>
      </c>
      <c r="T73" s="158">
        <f t="shared" ref="T73:T77" si="52">J73*S73</f>
        <v>7500</v>
      </c>
      <c r="U73" s="178">
        <f t="shared" ref="U73:V77" si="53">K73+M73+O73+Q73+S73</f>
        <v>5</v>
      </c>
      <c r="V73" s="158">
        <f t="shared" si="53"/>
        <v>37500</v>
      </c>
      <c r="W73" s="91" t="s">
        <v>127</v>
      </c>
    </row>
    <row r="74" spans="2:23" ht="24.6">
      <c r="B74" s="31" t="s">
        <v>26</v>
      </c>
      <c r="C74" s="56" t="s">
        <v>84</v>
      </c>
      <c r="D74" s="61" t="s">
        <v>124</v>
      </c>
      <c r="E74" s="56" t="s">
        <v>29</v>
      </c>
      <c r="F74" s="69" t="s">
        <v>38</v>
      </c>
      <c r="G74" s="61" t="s">
        <v>39</v>
      </c>
      <c r="H74" s="61" t="s">
        <v>126</v>
      </c>
      <c r="I74" s="31" t="s">
        <v>109</v>
      </c>
      <c r="J74" s="51">
        <v>2500</v>
      </c>
      <c r="K74" s="146">
        <v>6</v>
      </c>
      <c r="L74" s="51">
        <f t="shared" si="48"/>
        <v>15000</v>
      </c>
      <c r="M74" s="146"/>
      <c r="N74" s="51">
        <f t="shared" si="49"/>
        <v>0</v>
      </c>
      <c r="O74" s="146"/>
      <c r="P74" s="51">
        <f t="shared" si="50"/>
        <v>0</v>
      </c>
      <c r="Q74" s="146"/>
      <c r="R74" s="51">
        <f t="shared" si="51"/>
        <v>0</v>
      </c>
      <c r="S74" s="146"/>
      <c r="T74" s="51">
        <f t="shared" si="52"/>
        <v>0</v>
      </c>
      <c r="U74" s="146">
        <f t="shared" si="53"/>
        <v>6</v>
      </c>
      <c r="V74" s="51">
        <f t="shared" si="53"/>
        <v>15000</v>
      </c>
      <c r="W74" s="91" t="s">
        <v>127</v>
      </c>
    </row>
    <row r="75" spans="2:23" ht="24.6">
      <c r="B75" s="31" t="s">
        <v>26</v>
      </c>
      <c r="C75" s="56" t="s">
        <v>84</v>
      </c>
      <c r="D75" s="61" t="s">
        <v>124</v>
      </c>
      <c r="E75" s="56" t="s">
        <v>29</v>
      </c>
      <c r="F75" s="69" t="s">
        <v>38</v>
      </c>
      <c r="G75" s="61" t="s">
        <v>128</v>
      </c>
      <c r="H75" s="61" t="s">
        <v>126</v>
      </c>
      <c r="I75" s="31" t="s">
        <v>43</v>
      </c>
      <c r="J75" s="51">
        <v>4000</v>
      </c>
      <c r="K75" s="146">
        <v>2</v>
      </c>
      <c r="L75" s="51">
        <f t="shared" si="48"/>
        <v>8000</v>
      </c>
      <c r="M75" s="146">
        <v>2</v>
      </c>
      <c r="N75" s="51">
        <f t="shared" si="49"/>
        <v>8000</v>
      </c>
      <c r="O75" s="146">
        <v>2</v>
      </c>
      <c r="P75" s="51">
        <f t="shared" si="50"/>
        <v>8000</v>
      </c>
      <c r="Q75" s="146">
        <v>2</v>
      </c>
      <c r="R75" s="51">
        <f t="shared" si="51"/>
        <v>8000</v>
      </c>
      <c r="S75" s="146">
        <v>2</v>
      </c>
      <c r="T75" s="51">
        <f t="shared" si="52"/>
        <v>8000</v>
      </c>
      <c r="U75" s="146">
        <f t="shared" si="53"/>
        <v>10</v>
      </c>
      <c r="V75" s="51">
        <f t="shared" si="53"/>
        <v>40000</v>
      </c>
      <c r="W75" s="91" t="s">
        <v>127</v>
      </c>
    </row>
    <row r="76" spans="2:23" ht="24.6">
      <c r="B76" s="31" t="s">
        <v>26</v>
      </c>
      <c r="C76" s="56" t="s">
        <v>84</v>
      </c>
      <c r="D76" s="61" t="s">
        <v>124</v>
      </c>
      <c r="E76" s="56" t="s">
        <v>29</v>
      </c>
      <c r="F76" s="69" t="s">
        <v>38</v>
      </c>
      <c r="G76" s="61" t="s">
        <v>129</v>
      </c>
      <c r="H76" s="61" t="s">
        <v>126</v>
      </c>
      <c r="I76" s="31" t="s">
        <v>43</v>
      </c>
      <c r="J76" s="51">
        <v>2500</v>
      </c>
      <c r="K76" s="146">
        <v>2</v>
      </c>
      <c r="L76" s="51">
        <f t="shared" si="48"/>
        <v>5000</v>
      </c>
      <c r="M76" s="146">
        <v>2</v>
      </c>
      <c r="N76" s="51">
        <f t="shared" si="49"/>
        <v>5000</v>
      </c>
      <c r="O76" s="146">
        <v>2</v>
      </c>
      <c r="P76" s="51">
        <f t="shared" si="50"/>
        <v>5000</v>
      </c>
      <c r="Q76" s="146">
        <v>2</v>
      </c>
      <c r="R76" s="51">
        <f t="shared" si="51"/>
        <v>5000</v>
      </c>
      <c r="S76" s="146">
        <v>2</v>
      </c>
      <c r="T76" s="51">
        <f t="shared" si="52"/>
        <v>5000</v>
      </c>
      <c r="U76" s="146">
        <f t="shared" si="53"/>
        <v>10</v>
      </c>
      <c r="V76" s="51">
        <f t="shared" si="53"/>
        <v>25000</v>
      </c>
      <c r="W76" s="91" t="s">
        <v>127</v>
      </c>
    </row>
    <row r="77" spans="2:23" ht="24.6">
      <c r="B77" s="31" t="s">
        <v>26</v>
      </c>
      <c r="C77" s="56" t="s">
        <v>84</v>
      </c>
      <c r="D77" s="61" t="s">
        <v>124</v>
      </c>
      <c r="E77" s="56" t="s">
        <v>29</v>
      </c>
      <c r="F77" s="69" t="s">
        <v>38</v>
      </c>
      <c r="G77" s="61" t="s">
        <v>130</v>
      </c>
      <c r="H77" s="61" t="s">
        <v>126</v>
      </c>
      <c r="I77" s="31" t="s">
        <v>43</v>
      </c>
      <c r="J77" s="51">
        <v>161500</v>
      </c>
      <c r="K77" s="147">
        <v>0.2</v>
      </c>
      <c r="L77" s="51">
        <f t="shared" si="48"/>
        <v>32300</v>
      </c>
      <c r="M77" s="147">
        <v>0.2</v>
      </c>
      <c r="N77" s="51">
        <f t="shared" si="49"/>
        <v>32300</v>
      </c>
      <c r="O77" s="147">
        <v>0.2</v>
      </c>
      <c r="P77" s="51">
        <f t="shared" si="50"/>
        <v>32300</v>
      </c>
      <c r="Q77" s="147">
        <v>0.2</v>
      </c>
      <c r="R77" s="51">
        <f t="shared" si="51"/>
        <v>32300</v>
      </c>
      <c r="S77" s="147">
        <v>0.2</v>
      </c>
      <c r="T77" s="51">
        <f t="shared" si="52"/>
        <v>32300</v>
      </c>
      <c r="U77" s="146">
        <f t="shared" si="53"/>
        <v>1</v>
      </c>
      <c r="V77" s="51">
        <f t="shared" si="53"/>
        <v>161500</v>
      </c>
      <c r="W77" s="91" t="s">
        <v>127</v>
      </c>
    </row>
    <row r="78" spans="2:23" ht="24.6">
      <c r="B78" s="31" t="s">
        <v>26</v>
      </c>
      <c r="C78" s="56" t="s">
        <v>84</v>
      </c>
      <c r="D78" s="56" t="s">
        <v>124</v>
      </c>
      <c r="E78" s="56" t="s">
        <v>29</v>
      </c>
      <c r="F78" s="57" t="s">
        <v>117</v>
      </c>
      <c r="G78" s="58" t="s">
        <v>131</v>
      </c>
      <c r="H78" s="58" t="s">
        <v>126</v>
      </c>
      <c r="I78" s="31" t="s">
        <v>43</v>
      </c>
      <c r="J78" s="32">
        <v>5000</v>
      </c>
      <c r="K78" s="147">
        <v>1</v>
      </c>
      <c r="L78" s="51">
        <v>5000</v>
      </c>
      <c r="M78" s="147">
        <v>1</v>
      </c>
      <c r="N78" s="51">
        <v>5000</v>
      </c>
      <c r="O78" s="147">
        <v>1</v>
      </c>
      <c r="P78" s="51">
        <v>5000</v>
      </c>
      <c r="Q78" s="147">
        <v>1</v>
      </c>
      <c r="R78" s="51">
        <v>5000</v>
      </c>
      <c r="S78" s="147">
        <v>1</v>
      </c>
      <c r="T78" s="51">
        <v>5000</v>
      </c>
      <c r="U78" s="155">
        <f t="shared" ref="U78:U85" si="54">+K78+M78+O78+Q78+S78</f>
        <v>5</v>
      </c>
      <c r="V78" s="51">
        <f t="shared" ref="V78:V85" si="55">+L78+N78+P78+R78+T78</f>
        <v>25000</v>
      </c>
      <c r="W78" s="91" t="s">
        <v>132</v>
      </c>
    </row>
    <row r="79" spans="2:23" ht="24.95" thickBot="1">
      <c r="B79" s="31" t="s">
        <v>26</v>
      </c>
      <c r="C79" s="56" t="s">
        <v>84</v>
      </c>
      <c r="D79" s="56" t="s">
        <v>124</v>
      </c>
      <c r="E79" s="56" t="s">
        <v>29</v>
      </c>
      <c r="F79" s="57" t="s">
        <v>117</v>
      </c>
      <c r="G79" s="58" t="s">
        <v>133</v>
      </c>
      <c r="H79" s="58" t="s">
        <v>126</v>
      </c>
      <c r="I79" s="175" t="s">
        <v>43</v>
      </c>
      <c r="J79" s="176">
        <v>5000</v>
      </c>
      <c r="K79" s="165">
        <v>1</v>
      </c>
      <c r="L79" s="153">
        <v>5000</v>
      </c>
      <c r="M79" s="165">
        <v>0</v>
      </c>
      <c r="N79" s="153">
        <v>0</v>
      </c>
      <c r="O79" s="165">
        <v>0</v>
      </c>
      <c r="P79" s="153">
        <v>0</v>
      </c>
      <c r="Q79" s="165">
        <v>0</v>
      </c>
      <c r="R79" s="153">
        <v>0</v>
      </c>
      <c r="S79" s="165">
        <v>1</v>
      </c>
      <c r="T79" s="153">
        <v>5000</v>
      </c>
      <c r="U79" s="161">
        <f t="shared" si="54"/>
        <v>2</v>
      </c>
      <c r="V79" s="153">
        <f t="shared" si="55"/>
        <v>10000</v>
      </c>
    </row>
    <row r="80" spans="2:23" ht="15" thickBot="1">
      <c r="B80" s="12"/>
      <c r="C80" s="13"/>
      <c r="D80" s="13" t="s">
        <v>134</v>
      </c>
      <c r="E80" s="13"/>
      <c r="F80" s="25"/>
      <c r="G80" s="14"/>
      <c r="H80" s="14"/>
      <c r="I80" s="184"/>
      <c r="J80" s="185"/>
      <c r="K80" s="166"/>
      <c r="L80" s="167">
        <f>+SUM(L73:L79)</f>
        <v>77800</v>
      </c>
      <c r="M80" s="166"/>
      <c r="N80" s="167">
        <f>+SUM(N73:N79)</f>
        <v>57800</v>
      </c>
      <c r="O80" s="166"/>
      <c r="P80" s="167">
        <f>+SUM(P73:P79)</f>
        <v>57800</v>
      </c>
      <c r="Q80" s="166"/>
      <c r="R80" s="167">
        <f>+SUM(R73:R79)</f>
        <v>57800</v>
      </c>
      <c r="S80" s="166"/>
      <c r="T80" s="167">
        <f>+SUM(T73:T79)</f>
        <v>62800</v>
      </c>
      <c r="U80" s="186"/>
      <c r="V80" s="167">
        <f>+SUM(V73:V79)</f>
        <v>314000</v>
      </c>
    </row>
    <row r="81" spans="2:23">
      <c r="B81" s="31" t="s">
        <v>26</v>
      </c>
      <c r="C81" s="56" t="s">
        <v>84</v>
      </c>
      <c r="D81" s="56" t="s">
        <v>135</v>
      </c>
      <c r="E81" s="56" t="s">
        <v>29</v>
      </c>
      <c r="F81" s="57" t="s">
        <v>30</v>
      </c>
      <c r="G81" s="58" t="s">
        <v>31</v>
      </c>
      <c r="H81" s="58" t="s">
        <v>136</v>
      </c>
      <c r="I81" s="173" t="s">
        <v>33</v>
      </c>
      <c r="J81" s="164">
        <v>962.17200000000003</v>
      </c>
      <c r="K81" s="159">
        <v>0</v>
      </c>
      <c r="L81" s="178">
        <v>0</v>
      </c>
      <c r="M81" s="159">
        <v>10</v>
      </c>
      <c r="N81" s="178">
        <v>9621.7200000000012</v>
      </c>
      <c r="O81" s="159">
        <v>10</v>
      </c>
      <c r="P81" s="178">
        <v>9621.7200000000012</v>
      </c>
      <c r="Q81" s="159">
        <v>10</v>
      </c>
      <c r="R81" s="178">
        <v>9621.7200000000012</v>
      </c>
      <c r="S81" s="159">
        <v>0</v>
      </c>
      <c r="T81" s="178">
        <v>0</v>
      </c>
      <c r="U81" s="157">
        <f t="shared" si="54"/>
        <v>30</v>
      </c>
      <c r="V81" s="158">
        <f t="shared" si="55"/>
        <v>28865.160000000003</v>
      </c>
    </row>
    <row r="82" spans="2:23">
      <c r="B82" s="31" t="s">
        <v>26</v>
      </c>
      <c r="C82" s="56" t="s">
        <v>84</v>
      </c>
      <c r="D82" s="56" t="s">
        <v>135</v>
      </c>
      <c r="E82" s="56" t="s">
        <v>29</v>
      </c>
      <c r="F82" s="57" t="s">
        <v>34</v>
      </c>
      <c r="G82" s="58" t="s">
        <v>35</v>
      </c>
      <c r="H82" s="58" t="s">
        <v>136</v>
      </c>
      <c r="I82" s="31" t="s">
        <v>36</v>
      </c>
      <c r="J82" s="147">
        <v>10620</v>
      </c>
      <c r="K82" s="36">
        <v>0</v>
      </c>
      <c r="L82" s="146">
        <v>0</v>
      </c>
      <c r="M82" s="36">
        <v>2</v>
      </c>
      <c r="N82" s="146">
        <v>21240</v>
      </c>
      <c r="O82" s="36">
        <v>2</v>
      </c>
      <c r="P82" s="146">
        <v>21240</v>
      </c>
      <c r="Q82" s="36">
        <v>1</v>
      </c>
      <c r="R82" s="146">
        <f>J82*Q82</f>
        <v>10620</v>
      </c>
      <c r="S82" s="36">
        <v>0</v>
      </c>
      <c r="T82" s="146">
        <v>0</v>
      </c>
      <c r="U82" s="41">
        <f t="shared" si="54"/>
        <v>5</v>
      </c>
      <c r="V82" s="51">
        <f>+L82+N82+P82+R82+T82</f>
        <v>53100</v>
      </c>
    </row>
    <row r="83" spans="2:23" ht="24.6">
      <c r="B83" s="31" t="s">
        <v>26</v>
      </c>
      <c r="C83" s="56" t="s">
        <v>84</v>
      </c>
      <c r="D83" s="56" t="s">
        <v>135</v>
      </c>
      <c r="E83" s="56" t="s">
        <v>29</v>
      </c>
      <c r="F83" s="69" t="s">
        <v>38</v>
      </c>
      <c r="G83" s="61" t="s">
        <v>137</v>
      </c>
      <c r="H83" s="61" t="s">
        <v>136</v>
      </c>
      <c r="I83" s="31" t="s">
        <v>109</v>
      </c>
      <c r="J83" s="146">
        <v>2500</v>
      </c>
      <c r="K83" s="150"/>
      <c r="L83" s="146">
        <f t="shared" ref="L83:L84" si="56">J83*K83</f>
        <v>0</v>
      </c>
      <c r="M83" s="150">
        <v>12</v>
      </c>
      <c r="N83" s="146">
        <f t="shared" ref="N83:N84" si="57">J83*M83</f>
        <v>30000</v>
      </c>
      <c r="O83" s="150">
        <v>12</v>
      </c>
      <c r="P83" s="146">
        <f t="shared" ref="P83:P84" si="58">J83*O83</f>
        <v>30000</v>
      </c>
      <c r="Q83" s="150">
        <v>12</v>
      </c>
      <c r="R83" s="146">
        <f t="shared" ref="R83:R84" si="59">J83*Q83</f>
        <v>30000</v>
      </c>
      <c r="S83" s="150"/>
      <c r="T83" s="146">
        <f t="shared" ref="T83:T84" si="60">J83*S83</f>
        <v>0</v>
      </c>
      <c r="U83" s="150">
        <f t="shared" ref="U83:V84" si="61">K83+M83+O83+Q83+S83</f>
        <v>36</v>
      </c>
      <c r="V83" s="51">
        <f t="shared" si="61"/>
        <v>90000</v>
      </c>
    </row>
    <row r="84" spans="2:23" ht="24.6">
      <c r="B84" s="31" t="s">
        <v>26</v>
      </c>
      <c r="C84" s="56" t="s">
        <v>84</v>
      </c>
      <c r="D84" s="56" t="s">
        <v>135</v>
      </c>
      <c r="E84" s="56" t="s">
        <v>29</v>
      </c>
      <c r="F84" s="69" t="s">
        <v>38</v>
      </c>
      <c r="G84" s="61" t="s">
        <v>138</v>
      </c>
      <c r="H84" s="61" t="s">
        <v>136</v>
      </c>
      <c r="I84" s="31" t="s">
        <v>43</v>
      </c>
      <c r="J84" s="146">
        <v>2000</v>
      </c>
      <c r="K84" s="150"/>
      <c r="L84" s="146">
        <f t="shared" si="56"/>
        <v>0</v>
      </c>
      <c r="M84" s="150">
        <v>4</v>
      </c>
      <c r="N84" s="146">
        <f t="shared" si="57"/>
        <v>8000</v>
      </c>
      <c r="O84" s="150">
        <v>4</v>
      </c>
      <c r="P84" s="146">
        <f t="shared" si="58"/>
        <v>8000</v>
      </c>
      <c r="Q84" s="150">
        <v>4</v>
      </c>
      <c r="R84" s="146">
        <f t="shared" si="59"/>
        <v>8000</v>
      </c>
      <c r="S84" s="150"/>
      <c r="T84" s="146">
        <f t="shared" si="60"/>
        <v>0</v>
      </c>
      <c r="U84" s="150">
        <f t="shared" si="61"/>
        <v>12</v>
      </c>
      <c r="V84" s="51">
        <f t="shared" si="61"/>
        <v>24000</v>
      </c>
    </row>
    <row r="85" spans="2:23" ht="15" thickBot="1">
      <c r="B85" s="31" t="s">
        <v>26</v>
      </c>
      <c r="C85" s="56" t="s">
        <v>84</v>
      </c>
      <c r="D85" s="56" t="s">
        <v>135</v>
      </c>
      <c r="E85" s="56" t="s">
        <v>29</v>
      </c>
      <c r="F85" s="57" t="s">
        <v>45</v>
      </c>
      <c r="G85" s="58" t="s">
        <v>46</v>
      </c>
      <c r="H85" s="58" t="s">
        <v>136</v>
      </c>
      <c r="I85" s="175" t="s">
        <v>47</v>
      </c>
      <c r="J85" s="165">
        <v>4000</v>
      </c>
      <c r="K85" s="152">
        <v>0</v>
      </c>
      <c r="L85" s="154">
        <v>0</v>
      </c>
      <c r="M85" s="152">
        <v>1</v>
      </c>
      <c r="N85" s="154">
        <v>4000</v>
      </c>
      <c r="O85" s="152">
        <v>0</v>
      </c>
      <c r="P85" s="154">
        <v>0</v>
      </c>
      <c r="Q85" s="152">
        <v>0</v>
      </c>
      <c r="R85" s="154">
        <v>0</v>
      </c>
      <c r="S85" s="152">
        <v>0</v>
      </c>
      <c r="T85" s="154">
        <v>0</v>
      </c>
      <c r="U85" s="156">
        <f t="shared" si="54"/>
        <v>1</v>
      </c>
      <c r="V85" s="153">
        <f t="shared" si="55"/>
        <v>4000</v>
      </c>
    </row>
    <row r="86" spans="2:23" ht="15" thickBot="1">
      <c r="B86" s="12"/>
      <c r="C86" s="13"/>
      <c r="D86" s="13" t="s">
        <v>139</v>
      </c>
      <c r="E86" s="13"/>
      <c r="F86" s="25"/>
      <c r="G86" s="14"/>
      <c r="H86" s="14"/>
      <c r="I86" s="170"/>
      <c r="J86" s="171"/>
      <c r="K86" s="148"/>
      <c r="L86" s="149">
        <f>+SUM(L81:L85)</f>
        <v>0</v>
      </c>
      <c r="M86" s="148"/>
      <c r="N86" s="149">
        <f>+SUM(N81:N85)</f>
        <v>72861.72</v>
      </c>
      <c r="O86" s="148"/>
      <c r="P86" s="149">
        <f>+SUM(P81:P85)</f>
        <v>68861.72</v>
      </c>
      <c r="Q86" s="148"/>
      <c r="R86" s="149">
        <f>+SUM(R81:R85)</f>
        <v>58241.72</v>
      </c>
      <c r="S86" s="148"/>
      <c r="T86" s="149">
        <f>+SUM(T81:T85)</f>
        <v>0</v>
      </c>
      <c r="U86" s="181"/>
      <c r="V86" s="149">
        <f>+SUM(V81:V85)</f>
        <v>199965.16</v>
      </c>
    </row>
    <row r="87" spans="2:23" ht="15" thickBot="1">
      <c r="B87" s="16"/>
      <c r="C87" s="20" t="s">
        <v>140</v>
      </c>
      <c r="D87" s="17"/>
      <c r="E87" s="17"/>
      <c r="F87" s="26"/>
      <c r="G87" s="18"/>
      <c r="H87" s="18"/>
      <c r="I87" s="16"/>
      <c r="J87" s="19"/>
      <c r="K87" s="38"/>
      <c r="L87" s="53">
        <f>+SUM(L40:L86)/2</f>
        <v>386890.2</v>
      </c>
      <c r="M87" s="38"/>
      <c r="N87" s="53">
        <f>+SUM(N40:N86)/2</f>
        <v>449452.31999999995</v>
      </c>
      <c r="O87" s="38"/>
      <c r="P87" s="53">
        <f>+SUM(P40:P86)/2</f>
        <v>302761.92</v>
      </c>
      <c r="Q87" s="38"/>
      <c r="R87" s="53">
        <f>+SUM(R40:R86)/2</f>
        <v>285291.71999999997</v>
      </c>
      <c r="S87" s="38"/>
      <c r="T87" s="53">
        <f>+SUM(T40:T86)/2</f>
        <v>213800</v>
      </c>
      <c r="U87" s="43"/>
      <c r="V87" s="53">
        <f>+SUM(V40:V86)/2</f>
        <v>1638196.1600000001</v>
      </c>
    </row>
    <row r="88" spans="2:23" ht="15" thickBot="1">
      <c r="B88" s="24" t="s">
        <v>141</v>
      </c>
      <c r="C88" s="22"/>
      <c r="D88" s="23"/>
      <c r="E88" s="23"/>
      <c r="F88" s="27"/>
      <c r="G88" s="220"/>
      <c r="H88" s="220"/>
      <c r="I88" s="207"/>
      <c r="J88" s="208"/>
      <c r="K88" s="206"/>
      <c r="L88" s="205">
        <f>+L87+L39</f>
        <v>701302.78</v>
      </c>
      <c r="M88" s="206"/>
      <c r="N88" s="205">
        <f>+N87+N39</f>
        <v>763602.89999999991</v>
      </c>
      <c r="O88" s="206"/>
      <c r="P88" s="205">
        <f>+P87+P39</f>
        <v>443477.42</v>
      </c>
      <c r="Q88" s="206"/>
      <c r="R88" s="205">
        <f>+R87+R39</f>
        <v>426007.22</v>
      </c>
      <c r="S88" s="206"/>
      <c r="T88" s="205">
        <f>+T87+T39</f>
        <v>354515.5</v>
      </c>
      <c r="U88" s="204"/>
      <c r="V88" s="205">
        <f>+V87+V39</f>
        <v>2688905.8200000003</v>
      </c>
    </row>
    <row r="89" spans="2:23" ht="24.6">
      <c r="B89" s="31" t="s">
        <v>142</v>
      </c>
      <c r="C89" s="56" t="s">
        <v>143</v>
      </c>
      <c r="D89" s="56" t="s">
        <v>144</v>
      </c>
      <c r="E89" s="56" t="s">
        <v>29</v>
      </c>
      <c r="F89" s="57" t="s">
        <v>38</v>
      </c>
      <c r="G89" s="209" t="s">
        <v>145</v>
      </c>
      <c r="H89" s="209" t="s">
        <v>146</v>
      </c>
      <c r="I89" s="173" t="s">
        <v>43</v>
      </c>
      <c r="J89" s="158">
        <v>6000</v>
      </c>
      <c r="K89" s="178">
        <v>1</v>
      </c>
      <c r="L89" s="158">
        <f t="shared" ref="L89:L92" si="62">J89*K89</f>
        <v>6000</v>
      </c>
      <c r="M89" s="178">
        <v>1</v>
      </c>
      <c r="N89" s="158">
        <f t="shared" ref="N89:N92" si="63">J89*M89</f>
        <v>6000</v>
      </c>
      <c r="O89" s="178"/>
      <c r="P89" s="158">
        <f t="shared" ref="P89:P92" si="64">J89*O89</f>
        <v>0</v>
      </c>
      <c r="Q89" s="178"/>
      <c r="R89" s="158">
        <f t="shared" ref="R89:R92" si="65">J89*Q89</f>
        <v>0</v>
      </c>
      <c r="S89" s="178"/>
      <c r="T89" s="158">
        <f t="shared" ref="T89:T92" si="66">J89*S89</f>
        <v>0</v>
      </c>
      <c r="U89" s="178">
        <f t="shared" ref="U89:V92" si="67">K89+M89+O89+Q89+S89</f>
        <v>2</v>
      </c>
      <c r="V89" s="158">
        <f t="shared" si="67"/>
        <v>12000</v>
      </c>
      <c r="W89" s="91" t="s">
        <v>147</v>
      </c>
    </row>
    <row r="90" spans="2:23" ht="24.6">
      <c r="B90" s="31" t="s">
        <v>142</v>
      </c>
      <c r="C90" s="56" t="s">
        <v>143</v>
      </c>
      <c r="D90" s="56" t="s">
        <v>144</v>
      </c>
      <c r="E90" s="56" t="s">
        <v>29</v>
      </c>
      <c r="F90" s="57" t="s">
        <v>38</v>
      </c>
      <c r="G90" s="61" t="s">
        <v>148</v>
      </c>
      <c r="H90" s="61" t="s">
        <v>146</v>
      </c>
      <c r="I90" s="31" t="s">
        <v>43</v>
      </c>
      <c r="J90" s="51">
        <v>3000</v>
      </c>
      <c r="K90" s="146">
        <v>11.5</v>
      </c>
      <c r="L90" s="51">
        <f t="shared" si="62"/>
        <v>34500</v>
      </c>
      <c r="M90" s="146">
        <v>11.5</v>
      </c>
      <c r="N90" s="51">
        <f t="shared" si="63"/>
        <v>34500</v>
      </c>
      <c r="O90" s="146"/>
      <c r="P90" s="51">
        <f t="shared" si="64"/>
        <v>0</v>
      </c>
      <c r="Q90" s="146"/>
      <c r="R90" s="51">
        <f t="shared" si="65"/>
        <v>0</v>
      </c>
      <c r="S90" s="146"/>
      <c r="T90" s="51">
        <f t="shared" si="66"/>
        <v>0</v>
      </c>
      <c r="U90" s="146">
        <f t="shared" si="67"/>
        <v>23</v>
      </c>
      <c r="V90" s="51">
        <f t="shared" si="67"/>
        <v>69000</v>
      </c>
      <c r="W90" s="91" t="s">
        <v>147</v>
      </c>
    </row>
    <row r="91" spans="2:23" ht="24.6">
      <c r="B91" s="31" t="s">
        <v>142</v>
      </c>
      <c r="C91" s="56" t="s">
        <v>143</v>
      </c>
      <c r="D91" s="56" t="s">
        <v>144</v>
      </c>
      <c r="E91" s="56" t="s">
        <v>29</v>
      </c>
      <c r="F91" s="57" t="s">
        <v>38</v>
      </c>
      <c r="G91" s="61" t="s">
        <v>149</v>
      </c>
      <c r="H91" s="61" t="s">
        <v>146</v>
      </c>
      <c r="I91" s="31" t="s">
        <v>43</v>
      </c>
      <c r="J91" s="51">
        <v>1000</v>
      </c>
      <c r="K91" s="146">
        <v>11.5</v>
      </c>
      <c r="L91" s="51">
        <f t="shared" si="62"/>
        <v>11500</v>
      </c>
      <c r="M91" s="146">
        <v>11.5</v>
      </c>
      <c r="N91" s="51">
        <f t="shared" si="63"/>
        <v>11500</v>
      </c>
      <c r="O91" s="146"/>
      <c r="P91" s="51">
        <f t="shared" si="64"/>
        <v>0</v>
      </c>
      <c r="Q91" s="146"/>
      <c r="R91" s="51">
        <f t="shared" si="65"/>
        <v>0</v>
      </c>
      <c r="S91" s="146"/>
      <c r="T91" s="51">
        <f t="shared" si="66"/>
        <v>0</v>
      </c>
      <c r="U91" s="146">
        <f t="shared" si="67"/>
        <v>23</v>
      </c>
      <c r="V91" s="51">
        <f t="shared" si="67"/>
        <v>23000</v>
      </c>
      <c r="W91" s="91" t="s">
        <v>147</v>
      </c>
    </row>
    <row r="92" spans="2:23" ht="24.95" thickBot="1">
      <c r="B92" s="31" t="s">
        <v>142</v>
      </c>
      <c r="C92" s="56" t="s">
        <v>143</v>
      </c>
      <c r="D92" s="56" t="s">
        <v>144</v>
      </c>
      <c r="E92" s="56" t="s">
        <v>29</v>
      </c>
      <c r="F92" s="57" t="s">
        <v>38</v>
      </c>
      <c r="G92" s="211" t="s">
        <v>150</v>
      </c>
      <c r="H92" s="211" t="s">
        <v>146</v>
      </c>
      <c r="I92" s="175" t="s">
        <v>43</v>
      </c>
      <c r="J92" s="153">
        <v>1000</v>
      </c>
      <c r="K92" s="154">
        <v>11.5</v>
      </c>
      <c r="L92" s="153">
        <f t="shared" si="62"/>
        <v>11500</v>
      </c>
      <c r="M92" s="154">
        <v>11.5</v>
      </c>
      <c r="N92" s="153">
        <f t="shared" si="63"/>
        <v>11500</v>
      </c>
      <c r="O92" s="154"/>
      <c r="P92" s="153">
        <f t="shared" si="64"/>
        <v>0</v>
      </c>
      <c r="Q92" s="154"/>
      <c r="R92" s="153">
        <f t="shared" si="65"/>
        <v>0</v>
      </c>
      <c r="S92" s="154"/>
      <c r="T92" s="153">
        <f t="shared" si="66"/>
        <v>0</v>
      </c>
      <c r="U92" s="154">
        <f t="shared" si="67"/>
        <v>23</v>
      </c>
      <c r="V92" s="153">
        <f t="shared" si="67"/>
        <v>23000</v>
      </c>
      <c r="W92" s="91" t="s">
        <v>147</v>
      </c>
    </row>
    <row r="93" spans="2:23" ht="15" thickBot="1">
      <c r="B93" s="12"/>
      <c r="C93" s="13"/>
      <c r="D93" s="13" t="s">
        <v>151</v>
      </c>
      <c r="E93" s="13"/>
      <c r="F93" s="25"/>
      <c r="G93" s="193"/>
      <c r="H93" s="193"/>
      <c r="I93" s="170"/>
      <c r="J93" s="171"/>
      <c r="K93" s="148"/>
      <c r="L93" s="149">
        <f t="shared" ref="L93:S93" si="68">SUM(L89:L92)</f>
        <v>63500</v>
      </c>
      <c r="M93" s="149"/>
      <c r="N93" s="149">
        <f t="shared" si="68"/>
        <v>63500</v>
      </c>
      <c r="O93" s="149">
        <f t="shared" si="68"/>
        <v>0</v>
      </c>
      <c r="P93" s="149">
        <f t="shared" si="68"/>
        <v>0</v>
      </c>
      <c r="Q93" s="149">
        <f t="shared" si="68"/>
        <v>0</v>
      </c>
      <c r="R93" s="149">
        <f t="shared" si="68"/>
        <v>0</v>
      </c>
      <c r="S93" s="149">
        <f t="shared" si="68"/>
        <v>0</v>
      </c>
      <c r="T93" s="149">
        <f>SUM(T89:T92)</f>
        <v>0</v>
      </c>
      <c r="U93" s="148"/>
      <c r="V93" s="149">
        <f>SUM(V89:V92)</f>
        <v>127000</v>
      </c>
    </row>
    <row r="94" spans="2:23" ht="36.6">
      <c r="B94" s="31" t="s">
        <v>142</v>
      </c>
      <c r="C94" s="56" t="s">
        <v>143</v>
      </c>
      <c r="D94" s="56" t="s">
        <v>152</v>
      </c>
      <c r="E94" s="56" t="s">
        <v>29</v>
      </c>
      <c r="F94" s="57" t="s">
        <v>38</v>
      </c>
      <c r="G94" s="228" t="s">
        <v>150</v>
      </c>
      <c r="H94" s="58" t="s">
        <v>153</v>
      </c>
      <c r="I94" s="31" t="s">
        <v>62</v>
      </c>
      <c r="J94" s="32">
        <v>100000</v>
      </c>
      <c r="K94" s="36">
        <v>0.25</v>
      </c>
      <c r="L94" s="51">
        <v>25000</v>
      </c>
      <c r="M94" s="36">
        <v>0.25</v>
      </c>
      <c r="N94" s="51">
        <v>25000</v>
      </c>
      <c r="O94" s="36">
        <v>0.25</v>
      </c>
      <c r="P94" s="51">
        <v>25000</v>
      </c>
      <c r="Q94" s="36">
        <v>0.25</v>
      </c>
      <c r="R94" s="51">
        <v>25000</v>
      </c>
      <c r="S94" s="36">
        <v>0</v>
      </c>
      <c r="T94" s="51">
        <v>0</v>
      </c>
      <c r="U94" s="41">
        <f t="shared" ref="U94" si="69">+K94+M94+O94+Q94+S94</f>
        <v>1</v>
      </c>
      <c r="V94" s="51">
        <f t="shared" ref="V94" si="70">+L94+N94+P94+R94+T94</f>
        <v>100000</v>
      </c>
      <c r="W94" s="91" t="s">
        <v>154</v>
      </c>
    </row>
    <row r="95" spans="2:23" ht="15" thickBot="1">
      <c r="B95" s="12"/>
      <c r="C95" s="13"/>
      <c r="D95" s="13" t="s">
        <v>155</v>
      </c>
      <c r="E95" s="13"/>
      <c r="F95" s="25"/>
      <c r="G95" s="14"/>
      <c r="H95" s="14"/>
      <c r="I95" s="12"/>
      <c r="J95" s="15"/>
      <c r="K95" s="37"/>
      <c r="L95" s="52">
        <f>+SUM(L94)</f>
        <v>25000</v>
      </c>
      <c r="M95" s="37"/>
      <c r="N95" s="52">
        <f>+SUM(N94)</f>
        <v>25000</v>
      </c>
      <c r="O95" s="37"/>
      <c r="P95" s="52">
        <f>+SUM(P94)</f>
        <v>25000</v>
      </c>
      <c r="Q95" s="37"/>
      <c r="R95" s="52">
        <f>+SUM(R94)</f>
        <v>25000</v>
      </c>
      <c r="S95" s="37"/>
      <c r="T95" s="52">
        <f>+SUM(T89:T94)</f>
        <v>0</v>
      </c>
      <c r="U95" s="37"/>
      <c r="V95" s="52">
        <f>+SUM(V94)</f>
        <v>100000</v>
      </c>
    </row>
    <row r="96" spans="2:23" ht="15" thickBot="1">
      <c r="B96" s="16"/>
      <c r="C96" s="20" t="s">
        <v>156</v>
      </c>
      <c r="D96" s="17"/>
      <c r="E96" s="17"/>
      <c r="F96" s="26"/>
      <c r="G96" s="200"/>
      <c r="H96" s="200"/>
      <c r="I96" s="188"/>
      <c r="J96" s="189"/>
      <c r="K96" s="190"/>
      <c r="L96" s="191">
        <f>+SUM(L89:L95)/2</f>
        <v>88500</v>
      </c>
      <c r="M96" s="190"/>
      <c r="N96" s="191">
        <f>+SUM(N89:N95)/2</f>
        <v>88500</v>
      </c>
      <c r="O96" s="190"/>
      <c r="P96" s="191">
        <f>+SUM(P89:P95)/2</f>
        <v>25000</v>
      </c>
      <c r="Q96" s="190"/>
      <c r="R96" s="191">
        <f>+SUM(R89:R95)/2</f>
        <v>25000</v>
      </c>
      <c r="S96" s="190"/>
      <c r="T96" s="191">
        <f>+SUM(T89:T95)/2</f>
        <v>0</v>
      </c>
      <c r="U96" s="192"/>
      <c r="V96" s="191">
        <f>+SUM(V89:V95)/2</f>
        <v>227000</v>
      </c>
    </row>
    <row r="97" spans="2:23" ht="24.6">
      <c r="B97" s="31" t="s">
        <v>142</v>
      </c>
      <c r="C97" s="56" t="s">
        <v>157</v>
      </c>
      <c r="D97" s="56" t="s">
        <v>158</v>
      </c>
      <c r="E97" s="56" t="s">
        <v>29</v>
      </c>
      <c r="F97" s="57" t="s">
        <v>38</v>
      </c>
      <c r="G97" s="218" t="s">
        <v>159</v>
      </c>
      <c r="H97" s="218" t="s">
        <v>160</v>
      </c>
      <c r="I97" s="173" t="s">
        <v>43</v>
      </c>
      <c r="J97" s="158">
        <v>2500</v>
      </c>
      <c r="K97" s="198">
        <v>3</v>
      </c>
      <c r="L97" s="178">
        <f t="shared" ref="L97:L99" si="71">J97*K97</f>
        <v>7500</v>
      </c>
      <c r="M97" s="198"/>
      <c r="N97" s="178">
        <f t="shared" ref="N97:N99" si="72">J97*M97</f>
        <v>0</v>
      </c>
      <c r="O97" s="198"/>
      <c r="P97" s="178">
        <f t="shared" ref="P97:P99" si="73">J97*O97</f>
        <v>0</v>
      </c>
      <c r="Q97" s="198"/>
      <c r="R97" s="178">
        <f t="shared" ref="R97:R99" si="74">J97*Q97</f>
        <v>0</v>
      </c>
      <c r="S97" s="198"/>
      <c r="T97" s="178">
        <f t="shared" ref="T97:T99" si="75">J97*S97</f>
        <v>0</v>
      </c>
      <c r="U97" s="198">
        <f t="shared" ref="U97:V99" si="76">K97+M97+O97+Q97+S97</f>
        <v>3</v>
      </c>
      <c r="V97" s="158">
        <f t="shared" si="76"/>
        <v>7500</v>
      </c>
      <c r="W97" s="91" t="s">
        <v>161</v>
      </c>
    </row>
    <row r="98" spans="2:23" ht="24.6">
      <c r="B98" s="31" t="s">
        <v>142</v>
      </c>
      <c r="C98" s="56" t="s">
        <v>157</v>
      </c>
      <c r="D98" s="56" t="s">
        <v>158</v>
      </c>
      <c r="E98" s="56" t="s">
        <v>29</v>
      </c>
      <c r="F98" s="57" t="s">
        <v>38</v>
      </c>
      <c r="G98" s="183" t="s">
        <v>162</v>
      </c>
      <c r="H98" s="183" t="s">
        <v>160</v>
      </c>
      <c r="I98" s="31" t="s">
        <v>43</v>
      </c>
      <c r="J98" s="51">
        <v>1000</v>
      </c>
      <c r="K98" s="150"/>
      <c r="L98" s="146">
        <f t="shared" si="71"/>
        <v>0</v>
      </c>
      <c r="M98" s="150">
        <v>6</v>
      </c>
      <c r="N98" s="146">
        <f t="shared" si="72"/>
        <v>6000</v>
      </c>
      <c r="O98" s="150">
        <v>6</v>
      </c>
      <c r="P98" s="146">
        <f t="shared" si="73"/>
        <v>6000</v>
      </c>
      <c r="Q98" s="150">
        <v>6</v>
      </c>
      <c r="R98" s="146">
        <f t="shared" si="74"/>
        <v>6000</v>
      </c>
      <c r="S98" s="150">
        <v>6</v>
      </c>
      <c r="T98" s="146">
        <f t="shared" si="75"/>
        <v>6000</v>
      </c>
      <c r="U98" s="150">
        <f t="shared" si="76"/>
        <v>24</v>
      </c>
      <c r="V98" s="51">
        <f t="shared" si="76"/>
        <v>24000</v>
      </c>
      <c r="W98" s="91" t="s">
        <v>163</v>
      </c>
    </row>
    <row r="99" spans="2:23" ht="24.95" thickBot="1">
      <c r="B99" s="31" t="s">
        <v>142</v>
      </c>
      <c r="C99" s="56" t="s">
        <v>157</v>
      </c>
      <c r="D99" s="56" t="s">
        <v>158</v>
      </c>
      <c r="E99" s="56" t="s">
        <v>29</v>
      </c>
      <c r="F99" s="57" t="s">
        <v>38</v>
      </c>
      <c r="G99" s="211" t="s">
        <v>42</v>
      </c>
      <c r="H99" s="211" t="s">
        <v>160</v>
      </c>
      <c r="I99" s="175" t="s">
        <v>164</v>
      </c>
      <c r="J99" s="153">
        <v>4800</v>
      </c>
      <c r="K99" s="203">
        <v>1</v>
      </c>
      <c r="L99" s="154">
        <f t="shared" si="71"/>
        <v>4800</v>
      </c>
      <c r="M99" s="203">
        <v>1</v>
      </c>
      <c r="N99" s="154">
        <f t="shared" si="72"/>
        <v>4800</v>
      </c>
      <c r="O99" s="203">
        <v>1</v>
      </c>
      <c r="P99" s="154">
        <f t="shared" si="73"/>
        <v>4800</v>
      </c>
      <c r="Q99" s="203">
        <v>1</v>
      </c>
      <c r="R99" s="154">
        <f t="shared" si="74"/>
        <v>4800</v>
      </c>
      <c r="S99" s="203">
        <v>1</v>
      </c>
      <c r="T99" s="154">
        <f t="shared" si="75"/>
        <v>4800</v>
      </c>
      <c r="U99" s="203">
        <f t="shared" si="76"/>
        <v>5</v>
      </c>
      <c r="V99" s="153">
        <f t="shared" si="76"/>
        <v>24000</v>
      </c>
      <c r="W99" s="91" t="s">
        <v>161</v>
      </c>
    </row>
    <row r="100" spans="2:23" ht="15" thickBot="1">
      <c r="B100" s="12"/>
      <c r="C100" s="13"/>
      <c r="D100" s="13" t="s">
        <v>165</v>
      </c>
      <c r="E100" s="13"/>
      <c r="F100" s="25"/>
      <c r="G100" s="219"/>
      <c r="H100" s="219"/>
      <c r="I100" s="184"/>
      <c r="J100" s="185"/>
      <c r="K100" s="166"/>
      <c r="L100" s="167">
        <f t="shared" ref="L100:T100" si="77">SUM(L97:L99)</f>
        <v>12300</v>
      </c>
      <c r="M100" s="167"/>
      <c r="N100" s="167">
        <f t="shared" si="77"/>
        <v>10800</v>
      </c>
      <c r="O100" s="167"/>
      <c r="P100" s="167">
        <f t="shared" si="77"/>
        <v>10800</v>
      </c>
      <c r="Q100" s="167"/>
      <c r="R100" s="167">
        <f t="shared" si="77"/>
        <v>10800</v>
      </c>
      <c r="S100" s="167"/>
      <c r="T100" s="167">
        <f t="shared" si="77"/>
        <v>10800</v>
      </c>
      <c r="U100" s="167"/>
      <c r="V100" s="167">
        <f>SUM(V97:V99)</f>
        <v>55500</v>
      </c>
    </row>
    <row r="101" spans="2:23" ht="24.6">
      <c r="B101" s="31" t="s">
        <v>142</v>
      </c>
      <c r="C101" s="56" t="s">
        <v>157</v>
      </c>
      <c r="D101" s="56" t="s">
        <v>166</v>
      </c>
      <c r="E101" s="56" t="s">
        <v>29</v>
      </c>
      <c r="F101" s="57" t="s">
        <v>38</v>
      </c>
      <c r="G101" s="218" t="s">
        <v>167</v>
      </c>
      <c r="H101" s="218" t="s">
        <v>168</v>
      </c>
      <c r="I101" s="173" t="s">
        <v>43</v>
      </c>
      <c r="J101" s="158">
        <v>2500</v>
      </c>
      <c r="K101" s="178">
        <v>3</v>
      </c>
      <c r="L101" s="158">
        <f t="shared" ref="L101:L103" si="78">J101*K101</f>
        <v>7500</v>
      </c>
      <c r="M101" s="178"/>
      <c r="N101" s="158">
        <f t="shared" ref="N101:N103" si="79">J101*M101</f>
        <v>0</v>
      </c>
      <c r="O101" s="178"/>
      <c r="P101" s="158">
        <f t="shared" ref="P101:P103" si="80">J101*O101</f>
        <v>0</v>
      </c>
      <c r="Q101" s="178"/>
      <c r="R101" s="158">
        <f t="shared" ref="R101:R103" si="81">J101*Q101</f>
        <v>0</v>
      </c>
      <c r="S101" s="178"/>
      <c r="T101" s="158">
        <f t="shared" ref="T101:T103" si="82">J101*S101</f>
        <v>0</v>
      </c>
      <c r="U101" s="178">
        <f t="shared" ref="U101:V103" si="83">K101+M101+O101+Q101+S101</f>
        <v>3</v>
      </c>
      <c r="V101" s="158">
        <f t="shared" si="83"/>
        <v>7500</v>
      </c>
      <c r="W101" s="91" t="s">
        <v>169</v>
      </c>
    </row>
    <row r="102" spans="2:23" ht="24.6">
      <c r="B102" s="31" t="s">
        <v>142</v>
      </c>
      <c r="C102" s="56" t="s">
        <v>157</v>
      </c>
      <c r="D102" s="56" t="s">
        <v>166</v>
      </c>
      <c r="E102" s="56" t="s">
        <v>29</v>
      </c>
      <c r="F102" s="57" t="s">
        <v>38</v>
      </c>
      <c r="G102" s="183" t="s">
        <v>170</v>
      </c>
      <c r="H102" s="183" t="s">
        <v>168</v>
      </c>
      <c r="I102" s="31" t="s">
        <v>43</v>
      </c>
      <c r="J102" s="51">
        <v>4000</v>
      </c>
      <c r="K102" s="146">
        <v>3</v>
      </c>
      <c r="L102" s="51">
        <f t="shared" si="78"/>
        <v>12000</v>
      </c>
      <c r="M102" s="146"/>
      <c r="N102" s="51">
        <f t="shared" si="79"/>
        <v>0</v>
      </c>
      <c r="O102" s="146"/>
      <c r="P102" s="51">
        <f t="shared" si="80"/>
        <v>0</v>
      </c>
      <c r="Q102" s="146"/>
      <c r="R102" s="51">
        <f t="shared" si="81"/>
        <v>0</v>
      </c>
      <c r="S102" s="146"/>
      <c r="T102" s="51">
        <f t="shared" si="82"/>
        <v>0</v>
      </c>
      <c r="U102" s="146">
        <f t="shared" si="83"/>
        <v>3</v>
      </c>
      <c r="V102" s="51">
        <f t="shared" si="83"/>
        <v>12000</v>
      </c>
      <c r="W102" s="91" t="s">
        <v>169</v>
      </c>
    </row>
    <row r="103" spans="2:23" ht="24.95" thickBot="1">
      <c r="B103" s="31" t="s">
        <v>142</v>
      </c>
      <c r="C103" s="56" t="s">
        <v>157</v>
      </c>
      <c r="D103" s="56" t="s">
        <v>166</v>
      </c>
      <c r="E103" s="56" t="s">
        <v>29</v>
      </c>
      <c r="F103" s="57" t="s">
        <v>38</v>
      </c>
      <c r="G103" s="211" t="s">
        <v>42</v>
      </c>
      <c r="H103" s="211" t="s">
        <v>168</v>
      </c>
      <c r="I103" s="175" t="s">
        <v>43</v>
      </c>
      <c r="J103" s="153">
        <v>5000</v>
      </c>
      <c r="K103" s="154"/>
      <c r="L103" s="153">
        <f t="shared" si="78"/>
        <v>0</v>
      </c>
      <c r="M103" s="154">
        <v>3</v>
      </c>
      <c r="N103" s="153">
        <f t="shared" si="79"/>
        <v>15000</v>
      </c>
      <c r="O103" s="154">
        <v>3</v>
      </c>
      <c r="P103" s="153">
        <f t="shared" si="80"/>
        <v>15000</v>
      </c>
      <c r="Q103" s="154">
        <v>3</v>
      </c>
      <c r="R103" s="153">
        <f t="shared" si="81"/>
        <v>15000</v>
      </c>
      <c r="S103" s="154">
        <v>3</v>
      </c>
      <c r="T103" s="153">
        <f t="shared" si="82"/>
        <v>15000</v>
      </c>
      <c r="U103" s="154">
        <f t="shared" si="83"/>
        <v>12</v>
      </c>
      <c r="V103" s="153">
        <f t="shared" si="83"/>
        <v>60000</v>
      </c>
      <c r="W103" s="91" t="s">
        <v>169</v>
      </c>
    </row>
    <row r="104" spans="2:23" ht="15" thickBot="1">
      <c r="B104" s="12"/>
      <c r="C104" s="13"/>
      <c r="D104" s="13" t="s">
        <v>171</v>
      </c>
      <c r="E104" s="13"/>
      <c r="F104" s="25"/>
      <c r="G104" s="193"/>
      <c r="H104" s="193"/>
      <c r="I104" s="170"/>
      <c r="J104" s="171"/>
      <c r="K104" s="148"/>
      <c r="L104" s="149">
        <f t="shared" ref="L104:T104" si="84">SUM(L101:L103)</f>
        <v>19500</v>
      </c>
      <c r="M104" s="149"/>
      <c r="N104" s="149">
        <f t="shared" si="84"/>
        <v>15000</v>
      </c>
      <c r="O104" s="149"/>
      <c r="P104" s="149">
        <f t="shared" si="84"/>
        <v>15000</v>
      </c>
      <c r="Q104" s="149"/>
      <c r="R104" s="149">
        <f t="shared" si="84"/>
        <v>15000</v>
      </c>
      <c r="S104" s="149"/>
      <c r="T104" s="149">
        <f t="shared" si="84"/>
        <v>15000</v>
      </c>
      <c r="U104" s="149"/>
      <c r="V104" s="149">
        <f>SUM(V101:V103)</f>
        <v>79500</v>
      </c>
    </row>
    <row r="105" spans="2:23" ht="24.6">
      <c r="B105" s="31" t="s">
        <v>142</v>
      </c>
      <c r="C105" s="56" t="s">
        <v>157</v>
      </c>
      <c r="D105" s="56" t="s">
        <v>172</v>
      </c>
      <c r="E105" s="56" t="s">
        <v>29</v>
      </c>
      <c r="F105" s="57" t="s">
        <v>38</v>
      </c>
      <c r="G105" s="221" t="s">
        <v>39</v>
      </c>
      <c r="H105" s="58" t="s">
        <v>173</v>
      </c>
      <c r="I105" s="31" t="s">
        <v>12</v>
      </c>
      <c r="J105" s="32">
        <v>30000</v>
      </c>
      <c r="K105" s="36">
        <v>0</v>
      </c>
      <c r="L105" s="51">
        <v>0</v>
      </c>
      <c r="M105" s="36">
        <v>0</v>
      </c>
      <c r="N105" s="51">
        <v>0</v>
      </c>
      <c r="O105" s="36">
        <v>0</v>
      </c>
      <c r="P105" s="51">
        <v>0</v>
      </c>
      <c r="Q105" s="36">
        <v>0.5</v>
      </c>
      <c r="R105" s="51">
        <v>15000</v>
      </c>
      <c r="S105" s="36">
        <v>0.5</v>
      </c>
      <c r="T105" s="51">
        <v>15000</v>
      </c>
      <c r="U105" s="41">
        <f t="shared" ref="U105:U186" si="85">+K105+M105+O105+Q105+S105</f>
        <v>1</v>
      </c>
      <c r="V105" s="51">
        <f t="shared" ref="V105:V183" si="86">+L105+N105+P105+R105+T105</f>
        <v>30000</v>
      </c>
      <c r="W105" s="91" t="s">
        <v>174</v>
      </c>
    </row>
    <row r="106" spans="2:23" ht="15" thickBot="1">
      <c r="B106" s="12"/>
      <c r="C106" s="13"/>
      <c r="D106" s="13" t="s">
        <v>175</v>
      </c>
      <c r="E106" s="13"/>
      <c r="F106" s="25"/>
      <c r="G106" s="14"/>
      <c r="H106" s="14"/>
      <c r="I106" s="12"/>
      <c r="J106" s="15"/>
      <c r="K106" s="37"/>
      <c r="L106" s="52">
        <f t="shared" ref="L106" si="87">+SUM(L105)</f>
        <v>0</v>
      </c>
      <c r="M106" s="37"/>
      <c r="N106" s="52">
        <f t="shared" ref="N106" si="88">+SUM(N105)</f>
        <v>0</v>
      </c>
      <c r="O106" s="37"/>
      <c r="P106" s="52">
        <f t="shared" ref="P106" si="89">+SUM(P105)</f>
        <v>0</v>
      </c>
      <c r="Q106" s="37"/>
      <c r="R106" s="52">
        <f t="shared" ref="R106" si="90">+SUM(R105)</f>
        <v>15000</v>
      </c>
      <c r="S106" s="37"/>
      <c r="T106" s="52">
        <f t="shared" ref="T106" si="91">+SUM(T105)</f>
        <v>15000</v>
      </c>
      <c r="U106" s="37"/>
      <c r="V106" s="52">
        <f t="shared" ref="V106" si="92">+SUM(V105)</f>
        <v>30000</v>
      </c>
    </row>
    <row r="107" spans="2:23" ht="15" thickBot="1">
      <c r="B107" s="16"/>
      <c r="C107" s="20" t="s">
        <v>176</v>
      </c>
      <c r="D107" s="17"/>
      <c r="E107" s="17"/>
      <c r="F107" s="26"/>
      <c r="G107" s="18"/>
      <c r="H107" s="18"/>
      <c r="I107" s="188"/>
      <c r="J107" s="189"/>
      <c r="K107" s="190"/>
      <c r="L107" s="191">
        <f>+SUM(L97:L106)/2</f>
        <v>31800</v>
      </c>
      <c r="M107" s="190"/>
      <c r="N107" s="191">
        <f>+SUM(N97:N106)/2</f>
        <v>25800</v>
      </c>
      <c r="O107" s="190"/>
      <c r="P107" s="191">
        <f>+SUM(P97:P106)/2</f>
        <v>25800</v>
      </c>
      <c r="Q107" s="190"/>
      <c r="R107" s="191">
        <f>+SUM(R97:R106)/2</f>
        <v>40800</v>
      </c>
      <c r="S107" s="190"/>
      <c r="T107" s="191">
        <f>+SUM(T97:T106)/2</f>
        <v>40800</v>
      </c>
      <c r="U107" s="190"/>
      <c r="V107" s="191">
        <f>+SUM(V97:V106)/2</f>
        <v>165000</v>
      </c>
    </row>
    <row r="108" spans="2:23" ht="24.6">
      <c r="B108" s="31" t="s">
        <v>142</v>
      </c>
      <c r="C108" s="56" t="s">
        <v>177</v>
      </c>
      <c r="D108" s="56" t="s">
        <v>178</v>
      </c>
      <c r="E108" s="56" t="s">
        <v>29</v>
      </c>
      <c r="F108" s="57" t="s">
        <v>30</v>
      </c>
      <c r="G108" s="58" t="s">
        <v>58</v>
      </c>
      <c r="H108" s="58" t="s">
        <v>179</v>
      </c>
      <c r="I108" s="173" t="s">
        <v>36</v>
      </c>
      <c r="J108" s="178">
        <v>8984</v>
      </c>
      <c r="K108" s="159">
        <v>10</v>
      </c>
      <c r="L108" s="178">
        <f>J108*K108</f>
        <v>89840</v>
      </c>
      <c r="M108" s="159">
        <v>10</v>
      </c>
      <c r="N108" s="178">
        <f>J108*M108</f>
        <v>89840</v>
      </c>
      <c r="O108" s="159">
        <v>10</v>
      </c>
      <c r="P108" s="178">
        <f>O108*J108</f>
        <v>89840</v>
      </c>
      <c r="Q108" s="159">
        <v>10</v>
      </c>
      <c r="R108" s="178">
        <f>Q108*J108</f>
        <v>89840</v>
      </c>
      <c r="S108" s="159">
        <v>10</v>
      </c>
      <c r="T108" s="178">
        <f>S108*J108</f>
        <v>89840</v>
      </c>
      <c r="U108" s="157">
        <v>50</v>
      </c>
      <c r="V108" s="214">
        <f>+L108+N108+P108+R108+T108</f>
        <v>449200</v>
      </c>
      <c r="W108" s="91" t="s">
        <v>180</v>
      </c>
    </row>
    <row r="109" spans="2:23" ht="24.6">
      <c r="B109" s="31" t="s">
        <v>142</v>
      </c>
      <c r="C109" s="56" t="s">
        <v>177</v>
      </c>
      <c r="D109" s="56" t="s">
        <v>178</v>
      </c>
      <c r="E109" s="56" t="s">
        <v>29</v>
      </c>
      <c r="F109" s="57" t="s">
        <v>30</v>
      </c>
      <c r="G109" s="58" t="s">
        <v>181</v>
      </c>
      <c r="H109" s="58" t="s">
        <v>179</v>
      </c>
      <c r="I109" s="31" t="s">
        <v>33</v>
      </c>
      <c r="J109" s="147">
        <v>906</v>
      </c>
      <c r="K109" s="36">
        <v>30</v>
      </c>
      <c r="L109" s="146">
        <v>27180</v>
      </c>
      <c r="M109" s="36">
        <v>30</v>
      </c>
      <c r="N109" s="146">
        <v>27180</v>
      </c>
      <c r="O109" s="36">
        <v>30</v>
      </c>
      <c r="P109" s="146">
        <v>27180</v>
      </c>
      <c r="Q109" s="36">
        <v>30</v>
      </c>
      <c r="R109" s="146">
        <v>27180</v>
      </c>
      <c r="S109" s="36">
        <v>30</v>
      </c>
      <c r="T109" s="146">
        <v>27180</v>
      </c>
      <c r="U109" s="41">
        <f t="shared" si="85"/>
        <v>150</v>
      </c>
      <c r="V109" s="60">
        <f t="shared" si="86"/>
        <v>135900</v>
      </c>
      <c r="W109" s="91" t="s">
        <v>182</v>
      </c>
    </row>
    <row r="110" spans="2:23">
      <c r="B110" s="31" t="s">
        <v>142</v>
      </c>
      <c r="C110" s="56" t="s">
        <v>177</v>
      </c>
      <c r="D110" s="56" t="s">
        <v>178</v>
      </c>
      <c r="E110" s="56" t="s">
        <v>29</v>
      </c>
      <c r="F110" s="57" t="s">
        <v>45</v>
      </c>
      <c r="G110" s="58" t="s">
        <v>183</v>
      </c>
      <c r="H110" s="58" t="s">
        <v>179</v>
      </c>
      <c r="I110" s="31" t="s">
        <v>43</v>
      </c>
      <c r="J110" s="147">
        <v>8000</v>
      </c>
      <c r="K110" s="36">
        <v>1</v>
      </c>
      <c r="L110" s="146">
        <f>J110</f>
        <v>8000</v>
      </c>
      <c r="M110" s="36">
        <v>1</v>
      </c>
      <c r="N110" s="146">
        <f>L110</f>
        <v>8000</v>
      </c>
      <c r="O110" s="36">
        <v>1</v>
      </c>
      <c r="P110" s="146">
        <f>J110</f>
        <v>8000</v>
      </c>
      <c r="Q110" s="36">
        <v>1</v>
      </c>
      <c r="R110" s="146">
        <f>J110</f>
        <v>8000</v>
      </c>
      <c r="S110" s="36">
        <v>1</v>
      </c>
      <c r="T110" s="146">
        <f>J110</f>
        <v>8000</v>
      </c>
      <c r="U110" s="41">
        <f t="shared" si="85"/>
        <v>5</v>
      </c>
      <c r="V110" s="60">
        <f t="shared" si="86"/>
        <v>40000</v>
      </c>
    </row>
    <row r="111" spans="2:23">
      <c r="B111" s="31" t="s">
        <v>142</v>
      </c>
      <c r="C111" s="56" t="s">
        <v>177</v>
      </c>
      <c r="D111" s="56" t="s">
        <v>178</v>
      </c>
      <c r="E111" s="56" t="s">
        <v>29</v>
      </c>
      <c r="F111" s="57" t="s">
        <v>184</v>
      </c>
      <c r="G111" s="58" t="s">
        <v>185</v>
      </c>
      <c r="H111" s="58" t="s">
        <v>179</v>
      </c>
      <c r="I111" s="31" t="s">
        <v>12</v>
      </c>
      <c r="J111" s="147">
        <v>4248</v>
      </c>
      <c r="K111" s="36">
        <v>12</v>
      </c>
      <c r="L111" s="146">
        <v>50976</v>
      </c>
      <c r="M111" s="36">
        <v>12</v>
      </c>
      <c r="N111" s="146">
        <v>50976</v>
      </c>
      <c r="O111" s="36">
        <v>12</v>
      </c>
      <c r="P111" s="146">
        <v>50976</v>
      </c>
      <c r="Q111" s="36">
        <v>12</v>
      </c>
      <c r="R111" s="146">
        <v>50976</v>
      </c>
      <c r="S111" s="36">
        <v>12</v>
      </c>
      <c r="T111" s="146">
        <v>50976</v>
      </c>
      <c r="U111" s="41">
        <f t="shared" si="85"/>
        <v>60</v>
      </c>
      <c r="V111" s="60">
        <f t="shared" si="86"/>
        <v>254880</v>
      </c>
    </row>
    <row r="112" spans="2:23">
      <c r="B112" s="31" t="s">
        <v>142</v>
      </c>
      <c r="C112" s="56" t="s">
        <v>177</v>
      </c>
      <c r="D112" s="56" t="s">
        <v>178</v>
      </c>
      <c r="E112" s="56" t="s">
        <v>29</v>
      </c>
      <c r="F112" s="57" t="s">
        <v>184</v>
      </c>
      <c r="G112" s="58" t="s">
        <v>186</v>
      </c>
      <c r="H112" s="58" t="s">
        <v>179</v>
      </c>
      <c r="I112" s="31" t="s">
        <v>36</v>
      </c>
      <c r="J112" s="147">
        <v>2655</v>
      </c>
      <c r="K112" s="36">
        <v>36</v>
      </c>
      <c r="L112" s="146">
        <v>95580</v>
      </c>
      <c r="M112" s="36">
        <v>36</v>
      </c>
      <c r="N112" s="146">
        <v>95580</v>
      </c>
      <c r="O112" s="36">
        <v>36</v>
      </c>
      <c r="P112" s="146">
        <v>95580</v>
      </c>
      <c r="Q112" s="36">
        <v>36</v>
      </c>
      <c r="R112" s="146">
        <v>95580</v>
      </c>
      <c r="S112" s="36">
        <v>36</v>
      </c>
      <c r="T112" s="146">
        <v>95580</v>
      </c>
      <c r="U112" s="41">
        <f t="shared" si="85"/>
        <v>180</v>
      </c>
      <c r="V112" s="60">
        <f t="shared" si="86"/>
        <v>477900</v>
      </c>
      <c r="W112" s="91" t="s">
        <v>187</v>
      </c>
    </row>
    <row r="113" spans="2:23" s="101" customFormat="1" ht="24.6">
      <c r="B113" s="31" t="s">
        <v>142</v>
      </c>
      <c r="C113" s="56" t="s">
        <v>177</v>
      </c>
      <c r="D113" s="61" t="s">
        <v>178</v>
      </c>
      <c r="E113" s="61" t="s">
        <v>29</v>
      </c>
      <c r="F113" s="69" t="s">
        <v>38</v>
      </c>
      <c r="G113" s="61" t="s">
        <v>39</v>
      </c>
      <c r="H113" s="61" t="s">
        <v>179</v>
      </c>
      <c r="I113" s="62" t="s">
        <v>164</v>
      </c>
      <c r="J113" s="146">
        <v>2500</v>
      </c>
      <c r="K113" s="150">
        <v>10</v>
      </c>
      <c r="L113" s="146">
        <f t="shared" ref="L113:L115" si="93">J113*K113</f>
        <v>25000</v>
      </c>
      <c r="M113" s="150"/>
      <c r="N113" s="146">
        <f t="shared" ref="N113:N115" si="94">J113*M113</f>
        <v>0</v>
      </c>
      <c r="O113" s="150"/>
      <c r="P113" s="146">
        <f t="shared" ref="P113:P115" si="95">J113*O113</f>
        <v>0</v>
      </c>
      <c r="Q113" s="150"/>
      <c r="R113" s="146"/>
      <c r="S113" s="150"/>
      <c r="T113" s="146"/>
      <c r="U113" s="150">
        <f t="shared" ref="U113:V115" si="96">K113+M113+O113+Q113+S113</f>
        <v>10</v>
      </c>
      <c r="V113" s="51">
        <f t="shared" si="96"/>
        <v>25000</v>
      </c>
      <c r="W113" s="94" t="s">
        <v>188</v>
      </c>
    </row>
    <row r="114" spans="2:23" s="101" customFormat="1" ht="24.6">
      <c r="B114" s="31" t="s">
        <v>142</v>
      </c>
      <c r="C114" s="56" t="s">
        <v>177</v>
      </c>
      <c r="D114" s="61" t="s">
        <v>178</v>
      </c>
      <c r="E114" s="61" t="s">
        <v>29</v>
      </c>
      <c r="F114" s="69" t="s">
        <v>38</v>
      </c>
      <c r="G114" s="61" t="s">
        <v>189</v>
      </c>
      <c r="H114" s="61" t="s">
        <v>179</v>
      </c>
      <c r="I114" s="62" t="s">
        <v>43</v>
      </c>
      <c r="J114" s="146">
        <v>10000</v>
      </c>
      <c r="K114" s="150">
        <v>1</v>
      </c>
      <c r="L114" s="146">
        <f t="shared" si="93"/>
        <v>10000</v>
      </c>
      <c r="M114" s="150"/>
      <c r="N114" s="146">
        <f t="shared" si="94"/>
        <v>0</v>
      </c>
      <c r="O114" s="150"/>
      <c r="P114" s="146">
        <f t="shared" si="95"/>
        <v>0</v>
      </c>
      <c r="Q114" s="150"/>
      <c r="R114" s="146"/>
      <c r="S114" s="150"/>
      <c r="T114" s="146"/>
      <c r="U114" s="150">
        <f t="shared" si="96"/>
        <v>1</v>
      </c>
      <c r="V114" s="51">
        <f t="shared" si="96"/>
        <v>10000</v>
      </c>
      <c r="W114" s="94" t="s">
        <v>188</v>
      </c>
    </row>
    <row r="115" spans="2:23" s="101" customFormat="1" ht="24.6">
      <c r="B115" s="31" t="s">
        <v>142</v>
      </c>
      <c r="C115" s="56" t="s">
        <v>177</v>
      </c>
      <c r="D115" s="61" t="s">
        <v>178</v>
      </c>
      <c r="E115" s="61" t="s">
        <v>29</v>
      </c>
      <c r="F115" s="69" t="s">
        <v>38</v>
      </c>
      <c r="G115" s="61" t="s">
        <v>190</v>
      </c>
      <c r="H115" s="61" t="s">
        <v>179</v>
      </c>
      <c r="I115" s="62" t="s">
        <v>43</v>
      </c>
      <c r="J115" s="146">
        <v>15000</v>
      </c>
      <c r="K115" s="150">
        <v>1</v>
      </c>
      <c r="L115" s="146">
        <f t="shared" si="93"/>
        <v>15000</v>
      </c>
      <c r="M115" s="150"/>
      <c r="N115" s="146">
        <f t="shared" si="94"/>
        <v>0</v>
      </c>
      <c r="O115" s="150"/>
      <c r="P115" s="146">
        <f t="shared" si="95"/>
        <v>0</v>
      </c>
      <c r="Q115" s="150"/>
      <c r="R115" s="146"/>
      <c r="S115" s="150"/>
      <c r="T115" s="146"/>
      <c r="U115" s="150">
        <f t="shared" si="96"/>
        <v>1</v>
      </c>
      <c r="V115" s="51">
        <f t="shared" si="96"/>
        <v>15000</v>
      </c>
      <c r="W115" s="94" t="s">
        <v>188</v>
      </c>
    </row>
    <row r="116" spans="2:23" s="101" customFormat="1" ht="60.6">
      <c r="B116" s="31" t="s">
        <v>142</v>
      </c>
      <c r="C116" s="56" t="s">
        <v>177</v>
      </c>
      <c r="D116" s="61" t="s">
        <v>178</v>
      </c>
      <c r="E116" s="61" t="s">
        <v>29</v>
      </c>
      <c r="F116" s="69" t="s">
        <v>38</v>
      </c>
      <c r="G116" s="228" t="s">
        <v>191</v>
      </c>
      <c r="H116" s="70" t="s">
        <v>179</v>
      </c>
      <c r="I116" s="62" t="s">
        <v>12</v>
      </c>
      <c r="J116" s="210">
        <v>675433</v>
      </c>
      <c r="K116" s="99">
        <v>0</v>
      </c>
      <c r="L116" s="172">
        <v>0</v>
      </c>
      <c r="M116" s="99">
        <v>0.3</v>
      </c>
      <c r="N116" s="172">
        <f>J116*M116</f>
        <v>202629.9</v>
      </c>
      <c r="O116" s="99">
        <v>0.3</v>
      </c>
      <c r="P116" s="172">
        <f>J116*O116</f>
        <v>202629.9</v>
      </c>
      <c r="Q116" s="99">
        <v>0.3</v>
      </c>
      <c r="R116" s="172">
        <f>J116*Q116</f>
        <v>202629.9</v>
      </c>
      <c r="S116" s="99">
        <v>0.1</v>
      </c>
      <c r="T116" s="172">
        <f>J116*S116</f>
        <v>67543.3</v>
      </c>
      <c r="U116" s="100">
        <f t="shared" si="85"/>
        <v>0.99999999999999989</v>
      </c>
      <c r="V116" s="60">
        <f>+L116+N116+P116+R116+T116</f>
        <v>675433</v>
      </c>
      <c r="W116" s="91" t="s">
        <v>192</v>
      </c>
    </row>
    <row r="117" spans="2:23" s="101" customFormat="1" ht="48.6">
      <c r="B117" s="31" t="s">
        <v>142</v>
      </c>
      <c r="C117" s="56" t="s">
        <v>177</v>
      </c>
      <c r="D117" s="61" t="s">
        <v>178</v>
      </c>
      <c r="E117" s="61" t="s">
        <v>29</v>
      </c>
      <c r="F117" s="69" t="s">
        <v>38</v>
      </c>
      <c r="G117" s="228" t="s">
        <v>193</v>
      </c>
      <c r="H117" s="70" t="s">
        <v>179</v>
      </c>
      <c r="I117" s="62" t="s">
        <v>12</v>
      </c>
      <c r="J117" s="210">
        <v>1185265</v>
      </c>
      <c r="K117" s="99">
        <v>0</v>
      </c>
      <c r="L117" s="172">
        <v>0</v>
      </c>
      <c r="M117" s="99">
        <v>0.3</v>
      </c>
      <c r="N117" s="172">
        <f>M117*J117</f>
        <v>355579.5</v>
      </c>
      <c r="O117" s="99">
        <v>0.3</v>
      </c>
      <c r="P117" s="172">
        <f>J117*O117</f>
        <v>355579.5</v>
      </c>
      <c r="Q117" s="99">
        <v>0.3</v>
      </c>
      <c r="R117" s="172">
        <f>J117*Q117</f>
        <v>355579.5</v>
      </c>
      <c r="S117" s="99">
        <v>0.1</v>
      </c>
      <c r="T117" s="172">
        <f>J117*S117</f>
        <v>118526.5</v>
      </c>
      <c r="U117" s="100">
        <f>+K117+M117+O117+Q117+S117</f>
        <v>0.99999999999999989</v>
      </c>
      <c r="V117" s="60">
        <f>+L117+N117+P117+R117+T117</f>
        <v>1185265</v>
      </c>
      <c r="W117" s="94"/>
    </row>
    <row r="118" spans="2:23" s="101" customFormat="1" ht="24.6">
      <c r="B118" s="31" t="s">
        <v>142</v>
      </c>
      <c r="C118" s="56" t="s">
        <v>177</v>
      </c>
      <c r="D118" s="61" t="s">
        <v>178</v>
      </c>
      <c r="E118" s="61" t="s">
        <v>29</v>
      </c>
      <c r="F118" s="69" t="s">
        <v>38</v>
      </c>
      <c r="G118" s="61" t="s">
        <v>39</v>
      </c>
      <c r="H118" s="61" t="s">
        <v>179</v>
      </c>
      <c r="I118" s="62" t="s">
        <v>164</v>
      </c>
      <c r="J118" s="146">
        <v>2500</v>
      </c>
      <c r="K118" s="150">
        <v>4</v>
      </c>
      <c r="L118" s="146">
        <f t="shared" ref="L118:L120" si="97">J118*K118</f>
        <v>10000</v>
      </c>
      <c r="M118" s="150">
        <v>4</v>
      </c>
      <c r="N118" s="146">
        <f t="shared" ref="N118:N119" si="98">J118*M118</f>
        <v>10000</v>
      </c>
      <c r="O118" s="150">
        <v>4</v>
      </c>
      <c r="P118" s="146">
        <f t="shared" ref="P118:P119" si="99">J118*O118</f>
        <v>10000</v>
      </c>
      <c r="Q118" s="150">
        <v>4</v>
      </c>
      <c r="R118" s="146">
        <f t="shared" ref="R118:R119" si="100">J118*Q118</f>
        <v>10000</v>
      </c>
      <c r="S118" s="150">
        <v>4</v>
      </c>
      <c r="T118" s="146">
        <f t="shared" ref="T118:T119" si="101">J118*S118</f>
        <v>10000</v>
      </c>
      <c r="U118" s="150">
        <f t="shared" ref="U118:V120" si="102">K118+M118+O118+Q118+S118</f>
        <v>20</v>
      </c>
      <c r="V118" s="51">
        <f t="shared" si="102"/>
        <v>50000</v>
      </c>
      <c r="W118" s="94" t="s">
        <v>194</v>
      </c>
    </row>
    <row r="119" spans="2:23" s="101" customFormat="1" ht="24.6">
      <c r="B119" s="31" t="s">
        <v>142</v>
      </c>
      <c r="C119" s="56" t="s">
        <v>177</v>
      </c>
      <c r="D119" s="61" t="s">
        <v>178</v>
      </c>
      <c r="E119" s="61" t="s">
        <v>29</v>
      </c>
      <c r="F119" s="69" t="s">
        <v>38</v>
      </c>
      <c r="G119" s="61" t="s">
        <v>42</v>
      </c>
      <c r="H119" s="61" t="s">
        <v>179</v>
      </c>
      <c r="I119" s="31" t="s">
        <v>109</v>
      </c>
      <c r="J119" s="146">
        <v>4800</v>
      </c>
      <c r="K119" s="150">
        <v>1</v>
      </c>
      <c r="L119" s="146">
        <f t="shared" si="97"/>
        <v>4800</v>
      </c>
      <c r="M119" s="150">
        <v>1</v>
      </c>
      <c r="N119" s="146">
        <f t="shared" si="98"/>
        <v>4800</v>
      </c>
      <c r="O119" s="150">
        <v>1</v>
      </c>
      <c r="P119" s="146">
        <f t="shared" si="99"/>
        <v>4800</v>
      </c>
      <c r="Q119" s="150">
        <v>1</v>
      </c>
      <c r="R119" s="146">
        <f t="shared" si="100"/>
        <v>4800</v>
      </c>
      <c r="S119" s="150">
        <v>1</v>
      </c>
      <c r="T119" s="146">
        <f t="shared" si="101"/>
        <v>4800</v>
      </c>
      <c r="U119" s="150">
        <f t="shared" si="102"/>
        <v>5</v>
      </c>
      <c r="V119" s="51">
        <f t="shared" si="102"/>
        <v>24000</v>
      </c>
      <c r="W119" s="94" t="s">
        <v>194</v>
      </c>
    </row>
    <row r="120" spans="2:23" s="101" customFormat="1" ht="24.6">
      <c r="B120" s="31" t="s">
        <v>142</v>
      </c>
      <c r="C120" s="56" t="s">
        <v>177</v>
      </c>
      <c r="D120" s="61" t="s">
        <v>178</v>
      </c>
      <c r="E120" s="61" t="s">
        <v>29</v>
      </c>
      <c r="F120" s="69" t="s">
        <v>38</v>
      </c>
      <c r="G120" s="61" t="s">
        <v>190</v>
      </c>
      <c r="H120" s="61" t="s">
        <v>179</v>
      </c>
      <c r="I120" s="31" t="s">
        <v>62</v>
      </c>
      <c r="J120" s="146">
        <v>2765.7</v>
      </c>
      <c r="K120" s="150">
        <v>2</v>
      </c>
      <c r="L120" s="146">
        <f t="shared" si="97"/>
        <v>5531.4</v>
      </c>
      <c r="M120" s="150">
        <v>2</v>
      </c>
      <c r="N120" s="146">
        <f>J120*M120</f>
        <v>5531.4</v>
      </c>
      <c r="O120" s="150">
        <v>2</v>
      </c>
      <c r="P120" s="146">
        <f>J120*O120</f>
        <v>5531.4</v>
      </c>
      <c r="Q120" s="150">
        <v>2</v>
      </c>
      <c r="R120" s="146">
        <f>J120*Q120</f>
        <v>5531.4</v>
      </c>
      <c r="S120" s="150">
        <v>2</v>
      </c>
      <c r="T120" s="146">
        <f>J120*S120</f>
        <v>5531.4</v>
      </c>
      <c r="U120" s="150">
        <f>K120+M120+O120+Q120+S120</f>
        <v>10</v>
      </c>
      <c r="V120" s="51">
        <f t="shared" si="102"/>
        <v>27657</v>
      </c>
      <c r="W120" s="94" t="s">
        <v>194</v>
      </c>
    </row>
    <row r="121" spans="2:23" s="101" customFormat="1" ht="24.6">
      <c r="B121" s="31" t="s">
        <v>142</v>
      </c>
      <c r="C121" s="56" t="s">
        <v>177</v>
      </c>
      <c r="D121" s="61" t="s">
        <v>178</v>
      </c>
      <c r="E121" s="61" t="s">
        <v>29</v>
      </c>
      <c r="F121" s="69" t="s">
        <v>38</v>
      </c>
      <c r="G121" s="61" t="s">
        <v>90</v>
      </c>
      <c r="H121" s="61" t="s">
        <v>179</v>
      </c>
      <c r="I121" s="62" t="s">
        <v>62</v>
      </c>
      <c r="J121" s="146">
        <v>4000</v>
      </c>
      <c r="K121" s="150">
        <v>4</v>
      </c>
      <c r="L121" s="146">
        <f>J121*K121</f>
        <v>16000</v>
      </c>
      <c r="M121" s="150">
        <v>4</v>
      </c>
      <c r="N121" s="146">
        <f>J121*M121</f>
        <v>16000</v>
      </c>
      <c r="O121" s="150">
        <v>4</v>
      </c>
      <c r="P121" s="146">
        <f t="shared" ref="P121" si="103">J121*O121</f>
        <v>16000</v>
      </c>
      <c r="Q121" s="150">
        <v>4</v>
      </c>
      <c r="R121" s="146">
        <f t="shared" ref="R121" si="104">J121*Q121</f>
        <v>16000</v>
      </c>
      <c r="S121" s="150">
        <v>4</v>
      </c>
      <c r="T121" s="146">
        <f t="shared" ref="T121" si="105">J121*S121</f>
        <v>16000</v>
      </c>
      <c r="U121" s="150">
        <f>K121+M121+O121+Q121+S121</f>
        <v>20</v>
      </c>
      <c r="V121" s="51">
        <f>L121+N121+P121+R121+T121</f>
        <v>80000</v>
      </c>
      <c r="W121" s="94" t="s">
        <v>194</v>
      </c>
    </row>
    <row r="122" spans="2:23" s="101" customFormat="1" ht="36.6">
      <c r="B122" s="31" t="s">
        <v>142</v>
      </c>
      <c r="C122" s="56" t="s">
        <v>177</v>
      </c>
      <c r="D122" s="61" t="s">
        <v>178</v>
      </c>
      <c r="E122" s="61" t="s">
        <v>29</v>
      </c>
      <c r="F122" s="69" t="s">
        <v>38</v>
      </c>
      <c r="G122" s="228" t="s">
        <v>195</v>
      </c>
      <c r="H122" s="70" t="s">
        <v>179</v>
      </c>
      <c r="I122" s="62" t="s">
        <v>12</v>
      </c>
      <c r="J122" s="210">
        <v>10000</v>
      </c>
      <c r="K122" s="99">
        <v>0</v>
      </c>
      <c r="L122" s="172">
        <v>0</v>
      </c>
      <c r="M122" s="99">
        <v>1</v>
      </c>
      <c r="N122" s="172">
        <v>10000</v>
      </c>
      <c r="O122" s="99">
        <v>0</v>
      </c>
      <c r="P122" s="172">
        <v>0</v>
      </c>
      <c r="Q122" s="99">
        <v>1</v>
      </c>
      <c r="R122" s="172">
        <v>10000</v>
      </c>
      <c r="S122" s="99">
        <v>0</v>
      </c>
      <c r="T122" s="172">
        <v>0</v>
      </c>
      <c r="U122" s="100">
        <f t="shared" si="85"/>
        <v>2</v>
      </c>
      <c r="V122" s="60">
        <f t="shared" si="86"/>
        <v>20000</v>
      </c>
      <c r="W122" s="94" t="s">
        <v>196</v>
      </c>
    </row>
    <row r="123" spans="2:23" s="101" customFormat="1" ht="72.599999999999994">
      <c r="B123" s="31" t="s">
        <v>142</v>
      </c>
      <c r="C123" s="56" t="s">
        <v>177</v>
      </c>
      <c r="D123" s="56" t="s">
        <v>178</v>
      </c>
      <c r="E123" s="61" t="s">
        <v>29</v>
      </c>
      <c r="F123" s="69" t="s">
        <v>38</v>
      </c>
      <c r="G123" s="228" t="s">
        <v>197</v>
      </c>
      <c r="H123" s="70" t="s">
        <v>179</v>
      </c>
      <c r="I123" s="62" t="s">
        <v>12</v>
      </c>
      <c r="J123" s="210">
        <v>925919</v>
      </c>
      <c r="K123" s="99">
        <v>0.1</v>
      </c>
      <c r="L123" s="172">
        <f>+$J123*K123</f>
        <v>92591.900000000009</v>
      </c>
      <c r="M123" s="99">
        <v>0.2</v>
      </c>
      <c r="N123" s="172">
        <f>+$J123*M123</f>
        <v>185183.80000000002</v>
      </c>
      <c r="O123" s="99">
        <v>0.3</v>
      </c>
      <c r="P123" s="172">
        <f>+$J123*O123</f>
        <v>277775.7</v>
      </c>
      <c r="Q123" s="99">
        <v>0.3</v>
      </c>
      <c r="R123" s="172">
        <f>+$J123*Q123</f>
        <v>277775.7</v>
      </c>
      <c r="S123" s="99">
        <v>0.1</v>
      </c>
      <c r="T123" s="172">
        <f>+$J123*S123</f>
        <v>92591.900000000009</v>
      </c>
      <c r="U123" s="100">
        <f t="shared" si="85"/>
        <v>1.0000000000000002</v>
      </c>
      <c r="V123" s="60">
        <f t="shared" si="86"/>
        <v>925919.00000000012</v>
      </c>
      <c r="W123" s="94" t="s">
        <v>198</v>
      </c>
    </row>
    <row r="124" spans="2:23" s="101" customFormat="1" ht="72.599999999999994">
      <c r="B124" s="31" t="s">
        <v>142</v>
      </c>
      <c r="C124" s="56" t="s">
        <v>177</v>
      </c>
      <c r="D124" s="56" t="s">
        <v>178</v>
      </c>
      <c r="E124" s="61" t="s">
        <v>29</v>
      </c>
      <c r="F124" s="69" t="s">
        <v>38</v>
      </c>
      <c r="G124" s="228" t="s">
        <v>199</v>
      </c>
      <c r="H124" s="70" t="s">
        <v>179</v>
      </c>
      <c r="I124" s="62" t="s">
        <v>12</v>
      </c>
      <c r="J124" s="210">
        <v>205358</v>
      </c>
      <c r="K124" s="99">
        <v>0.1</v>
      </c>
      <c r="L124" s="172">
        <f>+$J124*K124</f>
        <v>20535.800000000003</v>
      </c>
      <c r="M124" s="99">
        <v>0.2</v>
      </c>
      <c r="N124" s="172">
        <f>J124*M124</f>
        <v>41071.600000000006</v>
      </c>
      <c r="O124" s="99">
        <v>0.3</v>
      </c>
      <c r="P124" s="172">
        <f>J124*O124</f>
        <v>61607.399999999994</v>
      </c>
      <c r="Q124" s="99">
        <v>0.3</v>
      </c>
      <c r="R124" s="172">
        <f>J124*Q124</f>
        <v>61607.399999999994</v>
      </c>
      <c r="S124" s="99">
        <v>0.1</v>
      </c>
      <c r="T124" s="172">
        <f>J124*S124</f>
        <v>20535.800000000003</v>
      </c>
      <c r="U124" s="100">
        <f t="shared" si="85"/>
        <v>1.0000000000000002</v>
      </c>
      <c r="V124" s="60">
        <f>+L124+N124+P124+R124+T124</f>
        <v>205358</v>
      </c>
      <c r="W124" s="94" t="s">
        <v>200</v>
      </c>
    </row>
    <row r="125" spans="2:23" s="101" customFormat="1" ht="84.6">
      <c r="B125" s="31" t="s">
        <v>142</v>
      </c>
      <c r="C125" s="56" t="s">
        <v>177</v>
      </c>
      <c r="D125" s="56" t="s">
        <v>178</v>
      </c>
      <c r="E125" s="61" t="s">
        <v>29</v>
      </c>
      <c r="F125" s="69" t="s">
        <v>38</v>
      </c>
      <c r="G125" s="228" t="s">
        <v>201</v>
      </c>
      <c r="H125" s="70" t="s">
        <v>179</v>
      </c>
      <c r="I125" s="62" t="s">
        <v>12</v>
      </c>
      <c r="J125" s="210">
        <v>175722</v>
      </c>
      <c r="K125" s="99">
        <v>0.2</v>
      </c>
      <c r="L125" s="172">
        <f>J125*K125</f>
        <v>35144.400000000001</v>
      </c>
      <c r="M125" s="99">
        <v>0.2</v>
      </c>
      <c r="N125" s="172">
        <f>M125*J125</f>
        <v>35144.400000000001</v>
      </c>
      <c r="O125" s="99">
        <v>0.2</v>
      </c>
      <c r="P125" s="172">
        <f>O125*J125</f>
        <v>35144.400000000001</v>
      </c>
      <c r="Q125" s="99">
        <v>0.2</v>
      </c>
      <c r="R125" s="172">
        <f>J125*Q125</f>
        <v>35144.400000000001</v>
      </c>
      <c r="S125" s="99">
        <v>0.2</v>
      </c>
      <c r="T125" s="172">
        <f>J125*S125</f>
        <v>35144.400000000001</v>
      </c>
      <c r="U125" s="100">
        <f t="shared" ref="U125:U126" si="106">+K125+M125+O125+Q125+S125</f>
        <v>1</v>
      </c>
      <c r="V125" s="60">
        <f t="shared" ref="V125:V126" si="107">+L125+N125+P125+R125+T125</f>
        <v>175722</v>
      </c>
      <c r="W125" s="94"/>
    </row>
    <row r="126" spans="2:23" s="101" customFormat="1">
      <c r="B126" s="31" t="s">
        <v>142</v>
      </c>
      <c r="C126" s="56" t="s">
        <v>177</v>
      </c>
      <c r="D126" s="56" t="s">
        <v>178</v>
      </c>
      <c r="E126" s="61" t="s">
        <v>29</v>
      </c>
      <c r="F126" s="69" t="s">
        <v>30</v>
      </c>
      <c r="G126" s="70" t="s">
        <v>202</v>
      </c>
      <c r="H126" s="70" t="s">
        <v>179</v>
      </c>
      <c r="I126" s="62" t="s">
        <v>33</v>
      </c>
      <c r="J126" s="210">
        <v>962.17</v>
      </c>
      <c r="K126" s="99">
        <v>15</v>
      </c>
      <c r="L126" s="172">
        <f>J126*K126</f>
        <v>14432.55</v>
      </c>
      <c r="M126" s="99">
        <v>15</v>
      </c>
      <c r="N126" s="172">
        <f>J126*M126</f>
        <v>14432.55</v>
      </c>
      <c r="O126" s="99">
        <v>15</v>
      </c>
      <c r="P126" s="172">
        <f>J126*O126</f>
        <v>14432.55</v>
      </c>
      <c r="Q126" s="99">
        <v>15</v>
      </c>
      <c r="R126" s="172">
        <f>Q126*J126</f>
        <v>14432.55</v>
      </c>
      <c r="S126" s="99">
        <v>15</v>
      </c>
      <c r="T126" s="172">
        <f>S126*J126</f>
        <v>14432.55</v>
      </c>
      <c r="U126" s="100">
        <f t="shared" si="106"/>
        <v>75</v>
      </c>
      <c r="V126" s="60">
        <f t="shared" si="107"/>
        <v>72162.75</v>
      </c>
      <c r="W126" s="94"/>
    </row>
    <row r="127" spans="2:23" s="101" customFormat="1" ht="24.6">
      <c r="B127" s="31" t="s">
        <v>142</v>
      </c>
      <c r="C127" s="56" t="s">
        <v>177</v>
      </c>
      <c r="D127" s="56" t="s">
        <v>178</v>
      </c>
      <c r="E127" s="61" t="s">
        <v>29</v>
      </c>
      <c r="F127" s="69" t="s">
        <v>38</v>
      </c>
      <c r="G127" s="61" t="s">
        <v>203</v>
      </c>
      <c r="H127" s="61" t="s">
        <v>179</v>
      </c>
      <c r="I127" s="62" t="s">
        <v>164</v>
      </c>
      <c r="J127" s="210">
        <v>750</v>
      </c>
      <c r="K127" s="150">
        <v>24</v>
      </c>
      <c r="L127" s="146">
        <f t="shared" ref="L127:L128" si="108">J127*K127</f>
        <v>18000</v>
      </c>
      <c r="M127" s="150">
        <v>24</v>
      </c>
      <c r="N127" s="146">
        <f t="shared" ref="N127:N128" si="109">J127*M127</f>
        <v>18000</v>
      </c>
      <c r="O127" s="150">
        <v>24</v>
      </c>
      <c r="P127" s="146">
        <f t="shared" ref="P127:P128" si="110">J127*O127</f>
        <v>18000</v>
      </c>
      <c r="Q127" s="150">
        <v>24</v>
      </c>
      <c r="R127" s="146">
        <f t="shared" ref="R127:R128" si="111">J127*Q127</f>
        <v>18000</v>
      </c>
      <c r="S127" s="150">
        <v>24</v>
      </c>
      <c r="T127" s="146">
        <f t="shared" ref="T127:T128" si="112">J127*S127</f>
        <v>18000</v>
      </c>
      <c r="U127" s="150">
        <f t="shared" ref="U127:V128" si="113">K127+M127+O127+Q127+S127</f>
        <v>120</v>
      </c>
      <c r="V127" s="51">
        <f t="shared" si="113"/>
        <v>90000</v>
      </c>
      <c r="W127" s="94"/>
    </row>
    <row r="128" spans="2:23" s="101" customFormat="1" ht="24.6">
      <c r="B128" s="31" t="s">
        <v>142</v>
      </c>
      <c r="C128" s="56" t="s">
        <v>177</v>
      </c>
      <c r="D128" s="56" t="s">
        <v>178</v>
      </c>
      <c r="E128" s="61" t="s">
        <v>29</v>
      </c>
      <c r="F128" s="69" t="s">
        <v>38</v>
      </c>
      <c r="G128" s="61" t="s">
        <v>204</v>
      </c>
      <c r="H128" s="61" t="s">
        <v>179</v>
      </c>
      <c r="I128" s="31" t="s">
        <v>43</v>
      </c>
      <c r="J128" s="146">
        <v>7500</v>
      </c>
      <c r="K128" s="150">
        <v>1</v>
      </c>
      <c r="L128" s="146">
        <f t="shared" si="108"/>
        <v>7500</v>
      </c>
      <c r="M128" s="150">
        <v>1</v>
      </c>
      <c r="N128" s="146">
        <f t="shared" si="109"/>
        <v>7500</v>
      </c>
      <c r="O128" s="150">
        <v>1</v>
      </c>
      <c r="P128" s="146">
        <f t="shared" si="110"/>
        <v>7500</v>
      </c>
      <c r="Q128" s="150">
        <v>1</v>
      </c>
      <c r="R128" s="146">
        <f t="shared" si="111"/>
        <v>7500</v>
      </c>
      <c r="S128" s="150">
        <v>1</v>
      </c>
      <c r="T128" s="146">
        <f t="shared" si="112"/>
        <v>7500</v>
      </c>
      <c r="U128" s="150">
        <f t="shared" si="113"/>
        <v>5</v>
      </c>
      <c r="V128" s="51">
        <f t="shared" si="113"/>
        <v>37500</v>
      </c>
      <c r="W128" s="94"/>
    </row>
    <row r="129" spans="2:23" s="101" customFormat="1">
      <c r="B129" s="31" t="s">
        <v>142</v>
      </c>
      <c r="C129" s="56" t="s">
        <v>177</v>
      </c>
      <c r="D129" s="56" t="s">
        <v>178</v>
      </c>
      <c r="E129" s="61" t="s">
        <v>29</v>
      </c>
      <c r="F129" s="69" t="s">
        <v>45</v>
      </c>
      <c r="G129" s="70" t="s">
        <v>46</v>
      </c>
      <c r="H129" s="70" t="s">
        <v>179</v>
      </c>
      <c r="I129" s="62" t="s">
        <v>47</v>
      </c>
      <c r="J129" s="210">
        <v>4000</v>
      </c>
      <c r="K129" s="99">
        <v>1</v>
      </c>
      <c r="L129" s="172">
        <v>4000</v>
      </c>
      <c r="M129" s="99">
        <v>1</v>
      </c>
      <c r="N129" s="172">
        <v>4000</v>
      </c>
      <c r="O129" s="99">
        <v>1</v>
      </c>
      <c r="P129" s="172">
        <v>4000</v>
      </c>
      <c r="Q129" s="99">
        <v>1</v>
      </c>
      <c r="R129" s="172">
        <v>4000</v>
      </c>
      <c r="S129" s="99">
        <v>0</v>
      </c>
      <c r="T129" s="172"/>
      <c r="U129" s="100">
        <f t="shared" si="85"/>
        <v>4</v>
      </c>
      <c r="V129" s="60">
        <f t="shared" si="86"/>
        <v>16000</v>
      </c>
      <c r="W129" s="94"/>
    </row>
    <row r="130" spans="2:23" s="101" customFormat="1" ht="24.6">
      <c r="B130" s="31" t="s">
        <v>142</v>
      </c>
      <c r="C130" s="56" t="s">
        <v>177</v>
      </c>
      <c r="D130" s="56" t="s">
        <v>178</v>
      </c>
      <c r="E130" s="61" t="s">
        <v>29</v>
      </c>
      <c r="F130" s="69" t="s">
        <v>117</v>
      </c>
      <c r="G130" s="70" t="s">
        <v>205</v>
      </c>
      <c r="H130" s="70" t="s">
        <v>179</v>
      </c>
      <c r="I130" s="62" t="s">
        <v>12</v>
      </c>
      <c r="J130" s="210">
        <v>10000</v>
      </c>
      <c r="K130" s="99">
        <v>2</v>
      </c>
      <c r="L130" s="172">
        <v>20000</v>
      </c>
      <c r="M130" s="99">
        <v>1</v>
      </c>
      <c r="N130" s="172">
        <v>10000</v>
      </c>
      <c r="O130" s="99">
        <v>1</v>
      </c>
      <c r="P130" s="172">
        <v>10000</v>
      </c>
      <c r="Q130" s="99">
        <v>1</v>
      </c>
      <c r="R130" s="172">
        <v>10000</v>
      </c>
      <c r="S130" s="99">
        <v>0</v>
      </c>
      <c r="T130" s="172">
        <v>0</v>
      </c>
      <c r="U130" s="100">
        <f t="shared" si="85"/>
        <v>5</v>
      </c>
      <c r="V130" s="60">
        <f t="shared" si="86"/>
        <v>50000</v>
      </c>
      <c r="W130" s="94"/>
    </row>
    <row r="131" spans="2:23" s="101" customFormat="1">
      <c r="B131" s="31" t="s">
        <v>142</v>
      </c>
      <c r="C131" s="56" t="s">
        <v>177</v>
      </c>
      <c r="D131" s="56" t="s">
        <v>178</v>
      </c>
      <c r="E131" s="61" t="s">
        <v>29</v>
      </c>
      <c r="F131" s="69" t="s">
        <v>63</v>
      </c>
      <c r="G131" s="70" t="s">
        <v>206</v>
      </c>
      <c r="H131" s="70" t="s">
        <v>179</v>
      </c>
      <c r="I131" s="62" t="s">
        <v>12</v>
      </c>
      <c r="J131" s="210">
        <v>4000</v>
      </c>
      <c r="K131" s="99">
        <v>1</v>
      </c>
      <c r="L131" s="172">
        <f>J131*K131</f>
        <v>4000</v>
      </c>
      <c r="M131" s="99">
        <v>0</v>
      </c>
      <c r="N131" s="172">
        <v>0</v>
      </c>
      <c r="O131" s="99">
        <v>0</v>
      </c>
      <c r="P131" s="172">
        <v>0</v>
      </c>
      <c r="Q131" s="99">
        <v>0</v>
      </c>
      <c r="R131" s="172">
        <v>0</v>
      </c>
      <c r="S131" s="99">
        <v>0</v>
      </c>
      <c r="T131" s="172">
        <v>0</v>
      </c>
      <c r="U131" s="100">
        <f t="shared" si="85"/>
        <v>1</v>
      </c>
      <c r="V131" s="60">
        <f t="shared" si="86"/>
        <v>4000</v>
      </c>
      <c r="W131" s="94"/>
    </row>
    <row r="132" spans="2:23" s="101" customFormat="1">
      <c r="B132" s="31" t="s">
        <v>142</v>
      </c>
      <c r="C132" s="56" t="s">
        <v>177</v>
      </c>
      <c r="D132" s="56" t="s">
        <v>178</v>
      </c>
      <c r="E132" s="61" t="s">
        <v>29</v>
      </c>
      <c r="F132" s="69" t="s">
        <v>63</v>
      </c>
      <c r="G132" s="70" t="s">
        <v>207</v>
      </c>
      <c r="H132" s="70" t="s">
        <v>179</v>
      </c>
      <c r="I132" s="62" t="s">
        <v>12</v>
      </c>
      <c r="J132" s="210">
        <v>35000</v>
      </c>
      <c r="K132" s="99">
        <v>2</v>
      </c>
      <c r="L132" s="172">
        <f>+J132*K132</f>
        <v>70000</v>
      </c>
      <c r="M132" s="99">
        <v>0</v>
      </c>
      <c r="N132" s="172">
        <v>0</v>
      </c>
      <c r="O132" s="99">
        <v>0</v>
      </c>
      <c r="P132" s="172">
        <v>0</v>
      </c>
      <c r="Q132" s="99">
        <v>0</v>
      </c>
      <c r="R132" s="172">
        <v>0</v>
      </c>
      <c r="S132" s="99">
        <v>0</v>
      </c>
      <c r="T132" s="172">
        <v>0</v>
      </c>
      <c r="U132" s="100">
        <f t="shared" si="85"/>
        <v>2</v>
      </c>
      <c r="V132" s="60">
        <f t="shared" si="86"/>
        <v>70000</v>
      </c>
      <c r="W132" s="94"/>
    </row>
    <row r="133" spans="2:23" s="101" customFormat="1">
      <c r="B133" s="31" t="s">
        <v>142</v>
      </c>
      <c r="C133" s="56" t="s">
        <v>177</v>
      </c>
      <c r="D133" s="56" t="s">
        <v>178</v>
      </c>
      <c r="E133" s="61" t="s">
        <v>29</v>
      </c>
      <c r="F133" s="69" t="s">
        <v>70</v>
      </c>
      <c r="G133" s="70" t="s">
        <v>208</v>
      </c>
      <c r="H133" s="70" t="s">
        <v>179</v>
      </c>
      <c r="I133" s="62" t="s">
        <v>43</v>
      </c>
      <c r="J133" s="210">
        <v>6000</v>
      </c>
      <c r="K133" s="99">
        <v>1</v>
      </c>
      <c r="L133" s="172">
        <f>J133</f>
        <v>6000</v>
      </c>
      <c r="M133" s="99">
        <v>1</v>
      </c>
      <c r="N133" s="172">
        <f>J133</f>
        <v>6000</v>
      </c>
      <c r="O133" s="99">
        <v>1</v>
      </c>
      <c r="P133" s="172">
        <f>J133</f>
        <v>6000</v>
      </c>
      <c r="Q133" s="99">
        <v>1</v>
      </c>
      <c r="R133" s="172">
        <f>J133</f>
        <v>6000</v>
      </c>
      <c r="S133" s="99">
        <v>1</v>
      </c>
      <c r="T133" s="172">
        <f>J133</f>
        <v>6000</v>
      </c>
      <c r="U133" s="100">
        <f t="shared" si="85"/>
        <v>5</v>
      </c>
      <c r="V133" s="60">
        <f t="shared" si="86"/>
        <v>30000</v>
      </c>
      <c r="W133" s="94"/>
    </row>
    <row r="134" spans="2:23" s="101" customFormat="1">
      <c r="B134" s="31" t="s">
        <v>142</v>
      </c>
      <c r="C134" s="56" t="s">
        <v>177</v>
      </c>
      <c r="D134" s="56" t="s">
        <v>178</v>
      </c>
      <c r="E134" s="61" t="s">
        <v>29</v>
      </c>
      <c r="F134" s="69" t="s">
        <v>70</v>
      </c>
      <c r="G134" s="70" t="s">
        <v>208</v>
      </c>
      <c r="H134" s="70" t="s">
        <v>179</v>
      </c>
      <c r="I134" s="62" t="s">
        <v>43</v>
      </c>
      <c r="J134" s="210">
        <v>16200</v>
      </c>
      <c r="K134" s="99">
        <v>1</v>
      </c>
      <c r="L134" s="172">
        <f>+$J134*K134</f>
        <v>16200</v>
      </c>
      <c r="M134" s="99">
        <v>1</v>
      </c>
      <c r="N134" s="172">
        <f>+$J134*M134</f>
        <v>16200</v>
      </c>
      <c r="O134" s="99">
        <v>1</v>
      </c>
      <c r="P134" s="172">
        <f>+$J134*O134</f>
        <v>16200</v>
      </c>
      <c r="Q134" s="99">
        <v>1</v>
      </c>
      <c r="R134" s="172">
        <f>+$J134*Q134</f>
        <v>16200</v>
      </c>
      <c r="S134" s="99">
        <v>1</v>
      </c>
      <c r="T134" s="172">
        <f>+$J134*S134</f>
        <v>16200</v>
      </c>
      <c r="U134" s="100">
        <f t="shared" si="85"/>
        <v>5</v>
      </c>
      <c r="V134" s="60">
        <f t="shared" si="86"/>
        <v>81000</v>
      </c>
      <c r="W134" s="94"/>
    </row>
    <row r="135" spans="2:23" s="101" customFormat="1">
      <c r="B135" s="31" t="s">
        <v>142</v>
      </c>
      <c r="C135" s="56" t="s">
        <v>177</v>
      </c>
      <c r="D135" s="56" t="s">
        <v>178</v>
      </c>
      <c r="E135" s="61" t="s">
        <v>29</v>
      </c>
      <c r="F135" s="69" t="s">
        <v>70</v>
      </c>
      <c r="G135" s="70" t="s">
        <v>208</v>
      </c>
      <c r="H135" s="70" t="s">
        <v>179</v>
      </c>
      <c r="I135" s="62" t="s">
        <v>43</v>
      </c>
      <c r="J135" s="210">
        <v>9000</v>
      </c>
      <c r="K135" s="99">
        <v>1</v>
      </c>
      <c r="L135" s="172">
        <f>J135</f>
        <v>9000</v>
      </c>
      <c r="M135" s="99">
        <v>1</v>
      </c>
      <c r="N135" s="172">
        <f>J135</f>
        <v>9000</v>
      </c>
      <c r="O135" s="99">
        <v>1</v>
      </c>
      <c r="P135" s="172">
        <f>J135</f>
        <v>9000</v>
      </c>
      <c r="Q135" s="99">
        <v>1</v>
      </c>
      <c r="R135" s="172">
        <f>P135</f>
        <v>9000</v>
      </c>
      <c r="S135" s="99">
        <v>1</v>
      </c>
      <c r="T135" s="172">
        <v>9000</v>
      </c>
      <c r="U135" s="100">
        <f t="shared" si="85"/>
        <v>5</v>
      </c>
      <c r="V135" s="60">
        <f t="shared" si="86"/>
        <v>45000</v>
      </c>
      <c r="W135" s="94"/>
    </row>
    <row r="136" spans="2:23" s="101" customFormat="1">
      <c r="B136" s="31" t="s">
        <v>142</v>
      </c>
      <c r="C136" s="56" t="s">
        <v>177</v>
      </c>
      <c r="D136" s="56" t="s">
        <v>178</v>
      </c>
      <c r="E136" s="61" t="s">
        <v>29</v>
      </c>
      <c r="F136" s="69" t="s">
        <v>70</v>
      </c>
      <c r="G136" s="70" t="s">
        <v>209</v>
      </c>
      <c r="H136" s="70" t="s">
        <v>179</v>
      </c>
      <c r="I136" s="62" t="s">
        <v>12</v>
      </c>
      <c r="J136" s="210">
        <v>3000</v>
      </c>
      <c r="K136" s="99">
        <v>0</v>
      </c>
      <c r="L136" s="172">
        <v>0</v>
      </c>
      <c r="M136" s="99">
        <v>0</v>
      </c>
      <c r="N136" s="172">
        <v>0</v>
      </c>
      <c r="O136" s="99">
        <v>4</v>
      </c>
      <c r="P136" s="172">
        <v>12000</v>
      </c>
      <c r="Q136" s="99">
        <v>4</v>
      </c>
      <c r="R136" s="172">
        <v>12000</v>
      </c>
      <c r="S136" s="99">
        <v>0</v>
      </c>
      <c r="T136" s="172">
        <v>0</v>
      </c>
      <c r="U136" s="100">
        <f t="shared" si="85"/>
        <v>8</v>
      </c>
      <c r="V136" s="60">
        <f t="shared" si="86"/>
        <v>24000</v>
      </c>
      <c r="W136" s="94"/>
    </row>
    <row r="137" spans="2:23" s="101" customFormat="1">
      <c r="B137" s="31" t="s">
        <v>142</v>
      </c>
      <c r="C137" s="56" t="s">
        <v>177</v>
      </c>
      <c r="D137" s="56" t="s">
        <v>178</v>
      </c>
      <c r="E137" s="61" t="s">
        <v>29</v>
      </c>
      <c r="F137" s="69" t="s">
        <v>70</v>
      </c>
      <c r="G137" s="70" t="s">
        <v>210</v>
      </c>
      <c r="H137" s="70" t="s">
        <v>179</v>
      </c>
      <c r="I137" s="62" t="s">
        <v>43</v>
      </c>
      <c r="J137" s="210">
        <v>50000</v>
      </c>
      <c r="K137" s="99"/>
      <c r="L137" s="172"/>
      <c r="M137" s="99">
        <v>0.5</v>
      </c>
      <c r="N137" s="172">
        <v>25000</v>
      </c>
      <c r="O137" s="99">
        <v>0.5</v>
      </c>
      <c r="P137" s="172">
        <v>25000</v>
      </c>
      <c r="Q137" s="99"/>
      <c r="R137" s="172"/>
      <c r="S137" s="99"/>
      <c r="T137" s="172"/>
      <c r="U137" s="100">
        <f>M137+O137</f>
        <v>1</v>
      </c>
      <c r="V137" s="60">
        <f>J137</f>
        <v>50000</v>
      </c>
      <c r="W137" s="94"/>
    </row>
    <row r="138" spans="2:23" s="101" customFormat="1" ht="24">
      <c r="B138" s="31" t="s">
        <v>142</v>
      </c>
      <c r="C138" s="56" t="s">
        <v>177</v>
      </c>
      <c r="D138" s="56" t="s">
        <v>178</v>
      </c>
      <c r="E138" s="61" t="s">
        <v>29</v>
      </c>
      <c r="F138" s="69" t="s">
        <v>30</v>
      </c>
      <c r="G138" s="70" t="s">
        <v>211</v>
      </c>
      <c r="H138" s="70" t="s">
        <v>179</v>
      </c>
      <c r="I138" s="62" t="s">
        <v>33</v>
      </c>
      <c r="J138" s="210">
        <v>796.5</v>
      </c>
      <c r="K138" s="99">
        <v>0</v>
      </c>
      <c r="L138" s="172">
        <v>0</v>
      </c>
      <c r="M138" s="99">
        <v>0</v>
      </c>
      <c r="N138" s="172">
        <v>0</v>
      </c>
      <c r="O138" s="99">
        <v>10</v>
      </c>
      <c r="P138" s="172">
        <v>7965</v>
      </c>
      <c r="Q138" s="99">
        <v>10</v>
      </c>
      <c r="R138" s="172">
        <v>7965</v>
      </c>
      <c r="S138" s="99">
        <v>10</v>
      </c>
      <c r="T138" s="172">
        <v>7965</v>
      </c>
      <c r="U138" s="100">
        <f t="shared" si="85"/>
        <v>30</v>
      </c>
      <c r="V138" s="60">
        <f t="shared" si="86"/>
        <v>23895</v>
      </c>
      <c r="W138" s="94"/>
    </row>
    <row r="139" spans="2:23" s="101" customFormat="1">
      <c r="B139" s="31" t="s">
        <v>142</v>
      </c>
      <c r="C139" s="56" t="s">
        <v>177</v>
      </c>
      <c r="D139" s="56" t="s">
        <v>178</v>
      </c>
      <c r="E139" s="61" t="s">
        <v>29</v>
      </c>
      <c r="F139" s="69" t="s">
        <v>184</v>
      </c>
      <c r="G139" s="70" t="s">
        <v>212</v>
      </c>
      <c r="H139" s="70" t="s">
        <v>179</v>
      </c>
      <c r="I139" s="62" t="s">
        <v>36</v>
      </c>
      <c r="J139" s="210">
        <v>4248</v>
      </c>
      <c r="K139" s="99">
        <v>12</v>
      </c>
      <c r="L139" s="172">
        <f t="shared" ref="L139:L143" si="114">+$J139*K139</f>
        <v>50976</v>
      </c>
      <c r="M139" s="99">
        <v>12</v>
      </c>
      <c r="N139" s="172">
        <f t="shared" ref="N139:N143" si="115">+$J139*M139</f>
        <v>50976</v>
      </c>
      <c r="O139" s="99">
        <v>12</v>
      </c>
      <c r="P139" s="172">
        <f t="shared" ref="P139:P143" si="116">+$J139*O139</f>
        <v>50976</v>
      </c>
      <c r="Q139" s="99">
        <v>12</v>
      </c>
      <c r="R139" s="172">
        <f t="shared" ref="R139:R143" si="117">+$J139*Q139</f>
        <v>50976</v>
      </c>
      <c r="S139" s="99">
        <v>12</v>
      </c>
      <c r="T139" s="172">
        <f t="shared" ref="T139:T143" si="118">+$J139*S139</f>
        <v>50976</v>
      </c>
      <c r="U139" s="100">
        <f t="shared" ref="U139:U141" si="119">+K139+M139+O139+Q139+S139</f>
        <v>60</v>
      </c>
      <c r="V139" s="60">
        <f t="shared" ref="V139:V141" si="120">+L139+N139+P139+R139+T139</f>
        <v>254880</v>
      </c>
      <c r="W139" s="94"/>
    </row>
    <row r="140" spans="2:23" s="101" customFormat="1">
      <c r="B140" s="31" t="s">
        <v>142</v>
      </c>
      <c r="C140" s="56" t="s">
        <v>177</v>
      </c>
      <c r="D140" s="56" t="s">
        <v>178</v>
      </c>
      <c r="E140" s="61" t="s">
        <v>29</v>
      </c>
      <c r="F140" s="69" t="s">
        <v>45</v>
      </c>
      <c r="G140" s="70" t="s">
        <v>46</v>
      </c>
      <c r="H140" s="70" t="s">
        <v>179</v>
      </c>
      <c r="I140" s="62" t="s">
        <v>47</v>
      </c>
      <c r="J140" s="210">
        <v>4000</v>
      </c>
      <c r="K140" s="99">
        <v>0</v>
      </c>
      <c r="L140" s="172">
        <f t="shared" si="114"/>
        <v>0</v>
      </c>
      <c r="M140" s="99">
        <v>0</v>
      </c>
      <c r="N140" s="172">
        <f t="shared" si="115"/>
        <v>0</v>
      </c>
      <c r="O140" s="99">
        <v>1</v>
      </c>
      <c r="P140" s="172">
        <f t="shared" si="116"/>
        <v>4000</v>
      </c>
      <c r="Q140" s="99">
        <v>1</v>
      </c>
      <c r="R140" s="172">
        <f t="shared" si="117"/>
        <v>4000</v>
      </c>
      <c r="S140" s="99">
        <v>0</v>
      </c>
      <c r="T140" s="172">
        <f t="shared" si="118"/>
        <v>0</v>
      </c>
      <c r="U140" s="100">
        <f t="shared" si="119"/>
        <v>2</v>
      </c>
      <c r="V140" s="60">
        <f t="shared" si="120"/>
        <v>8000</v>
      </c>
      <c r="W140" s="94"/>
    </row>
    <row r="141" spans="2:23" s="101" customFormat="1">
      <c r="B141" s="31" t="s">
        <v>142</v>
      </c>
      <c r="C141" s="56" t="s">
        <v>177</v>
      </c>
      <c r="D141" s="56" t="s">
        <v>178</v>
      </c>
      <c r="E141" s="61" t="s">
        <v>29</v>
      </c>
      <c r="F141" s="69" t="s">
        <v>63</v>
      </c>
      <c r="G141" s="70" t="s">
        <v>213</v>
      </c>
      <c r="H141" s="70" t="s">
        <v>179</v>
      </c>
      <c r="I141" s="62" t="s">
        <v>12</v>
      </c>
      <c r="J141" s="210">
        <v>500</v>
      </c>
      <c r="K141" s="99">
        <v>0</v>
      </c>
      <c r="L141" s="172">
        <f t="shared" si="114"/>
        <v>0</v>
      </c>
      <c r="M141" s="99">
        <v>36</v>
      </c>
      <c r="N141" s="172">
        <f t="shared" si="115"/>
        <v>18000</v>
      </c>
      <c r="O141" s="99">
        <v>0</v>
      </c>
      <c r="P141" s="172">
        <f t="shared" si="116"/>
        <v>0</v>
      </c>
      <c r="Q141" s="99">
        <v>0</v>
      </c>
      <c r="R141" s="172">
        <f t="shared" si="117"/>
        <v>0</v>
      </c>
      <c r="S141" s="99">
        <v>0</v>
      </c>
      <c r="T141" s="172">
        <f t="shared" si="118"/>
        <v>0</v>
      </c>
      <c r="U141" s="100">
        <f t="shared" si="119"/>
        <v>36</v>
      </c>
      <c r="V141" s="60">
        <f t="shared" si="120"/>
        <v>18000</v>
      </c>
      <c r="W141" s="94"/>
    </row>
    <row r="142" spans="2:23" s="101" customFormat="1" ht="36.6">
      <c r="B142" s="31" t="s">
        <v>142</v>
      </c>
      <c r="C142" s="56" t="s">
        <v>177</v>
      </c>
      <c r="D142" s="56" t="s">
        <v>178</v>
      </c>
      <c r="E142" s="61" t="s">
        <v>29</v>
      </c>
      <c r="F142" s="69" t="s">
        <v>63</v>
      </c>
      <c r="G142" s="70" t="s">
        <v>214</v>
      </c>
      <c r="H142" s="70" t="s">
        <v>179</v>
      </c>
      <c r="I142" s="62" t="s">
        <v>12</v>
      </c>
      <c r="J142" s="210">
        <v>2000</v>
      </c>
      <c r="K142" s="99">
        <v>0</v>
      </c>
      <c r="L142" s="172">
        <f t="shared" si="114"/>
        <v>0</v>
      </c>
      <c r="M142" s="99">
        <v>18</v>
      </c>
      <c r="N142" s="172">
        <f t="shared" si="115"/>
        <v>36000</v>
      </c>
      <c r="O142" s="99">
        <v>0</v>
      </c>
      <c r="P142" s="172">
        <f t="shared" si="116"/>
        <v>0</v>
      </c>
      <c r="Q142" s="99">
        <v>0</v>
      </c>
      <c r="R142" s="172">
        <f t="shared" si="117"/>
        <v>0</v>
      </c>
      <c r="S142" s="99">
        <v>0</v>
      </c>
      <c r="T142" s="172">
        <f t="shared" si="118"/>
        <v>0</v>
      </c>
      <c r="U142" s="100">
        <f t="shared" ref="U142:U143" si="121">+K142+M142+O142+Q142+S142</f>
        <v>18</v>
      </c>
      <c r="V142" s="60">
        <f t="shared" ref="V142:V143" si="122">+L142+N142+P142+R142+T142</f>
        <v>36000</v>
      </c>
      <c r="W142" s="94" t="s">
        <v>215</v>
      </c>
    </row>
    <row r="143" spans="2:23" s="101" customFormat="1">
      <c r="B143" s="31" t="s">
        <v>142</v>
      </c>
      <c r="C143" s="56" t="s">
        <v>177</v>
      </c>
      <c r="D143" s="61" t="s">
        <v>178</v>
      </c>
      <c r="E143" s="61" t="s">
        <v>29</v>
      </c>
      <c r="F143" s="69" t="s">
        <v>70</v>
      </c>
      <c r="G143" s="58" t="s">
        <v>216</v>
      </c>
      <c r="H143" s="70" t="s">
        <v>179</v>
      </c>
      <c r="I143" s="62" t="s">
        <v>43</v>
      </c>
      <c r="J143" s="210">
        <v>40145</v>
      </c>
      <c r="K143" s="99">
        <v>0.2</v>
      </c>
      <c r="L143" s="172">
        <f t="shared" si="114"/>
        <v>8029</v>
      </c>
      <c r="M143" s="99">
        <v>0.2</v>
      </c>
      <c r="N143" s="172">
        <f t="shared" si="115"/>
        <v>8029</v>
      </c>
      <c r="O143" s="99">
        <v>0.2</v>
      </c>
      <c r="P143" s="172">
        <f t="shared" si="116"/>
        <v>8029</v>
      </c>
      <c r="Q143" s="99">
        <v>0.2</v>
      </c>
      <c r="R143" s="172">
        <f t="shared" si="117"/>
        <v>8029</v>
      </c>
      <c r="S143" s="99">
        <v>0.2</v>
      </c>
      <c r="T143" s="172">
        <f t="shared" si="118"/>
        <v>8029</v>
      </c>
      <c r="U143" s="100">
        <f t="shared" si="121"/>
        <v>1</v>
      </c>
      <c r="V143" s="60">
        <f t="shared" si="122"/>
        <v>40145</v>
      </c>
      <c r="W143" s="94"/>
    </row>
    <row r="144" spans="2:23" s="101" customFormat="1" ht="36.6">
      <c r="B144" s="31" t="s">
        <v>142</v>
      </c>
      <c r="C144" s="56" t="s">
        <v>177</v>
      </c>
      <c r="D144" s="61" t="s">
        <v>178</v>
      </c>
      <c r="E144" s="61" t="s">
        <v>29</v>
      </c>
      <c r="F144" s="69" t="s">
        <v>38</v>
      </c>
      <c r="G144" s="61" t="s">
        <v>217</v>
      </c>
      <c r="H144" s="61" t="s">
        <v>179</v>
      </c>
      <c r="I144" s="31" t="s">
        <v>43</v>
      </c>
      <c r="J144" s="146">
        <v>2000</v>
      </c>
      <c r="K144" s="150">
        <v>6</v>
      </c>
      <c r="L144" s="146">
        <f t="shared" ref="L144:L148" si="123">J144*K144</f>
        <v>12000</v>
      </c>
      <c r="M144" s="150">
        <v>6</v>
      </c>
      <c r="N144" s="146">
        <f t="shared" ref="N144:N148" si="124">J144*M144</f>
        <v>12000</v>
      </c>
      <c r="O144" s="150">
        <v>6</v>
      </c>
      <c r="P144" s="146">
        <f t="shared" ref="P144:P148" si="125">J144*O144</f>
        <v>12000</v>
      </c>
      <c r="Q144" s="150">
        <v>6</v>
      </c>
      <c r="R144" s="146">
        <f t="shared" ref="R144:R148" si="126">J144*Q144</f>
        <v>12000</v>
      </c>
      <c r="S144" s="150">
        <v>6</v>
      </c>
      <c r="T144" s="146">
        <f t="shared" ref="T144:T148" si="127">J144*S144</f>
        <v>12000</v>
      </c>
      <c r="U144" s="150">
        <f t="shared" ref="U144:V148" si="128">K144+M144+O144+Q144+S144</f>
        <v>30</v>
      </c>
      <c r="V144" s="51">
        <f t="shared" si="128"/>
        <v>60000</v>
      </c>
      <c r="W144" s="94" t="s">
        <v>218</v>
      </c>
    </row>
    <row r="145" spans="2:23" s="101" customFormat="1" ht="36.6">
      <c r="B145" s="31" t="s">
        <v>142</v>
      </c>
      <c r="C145" s="56" t="s">
        <v>177</v>
      </c>
      <c r="D145" s="61" t="s">
        <v>178</v>
      </c>
      <c r="E145" s="61" t="s">
        <v>29</v>
      </c>
      <c r="F145" s="69" t="s">
        <v>38</v>
      </c>
      <c r="G145" s="61" t="s">
        <v>190</v>
      </c>
      <c r="H145" s="61" t="s">
        <v>179</v>
      </c>
      <c r="I145" s="31" t="s">
        <v>43</v>
      </c>
      <c r="J145" s="146">
        <v>13500</v>
      </c>
      <c r="K145" s="150">
        <v>1</v>
      </c>
      <c r="L145" s="146">
        <f t="shared" si="123"/>
        <v>13500</v>
      </c>
      <c r="M145" s="150">
        <v>1</v>
      </c>
      <c r="N145" s="146">
        <f t="shared" si="124"/>
        <v>13500</v>
      </c>
      <c r="O145" s="150">
        <v>1</v>
      </c>
      <c r="P145" s="146">
        <f t="shared" si="125"/>
        <v>13500</v>
      </c>
      <c r="Q145" s="150">
        <v>1</v>
      </c>
      <c r="R145" s="146">
        <f t="shared" si="126"/>
        <v>13500</v>
      </c>
      <c r="S145" s="150">
        <v>1</v>
      </c>
      <c r="T145" s="146">
        <f t="shared" si="127"/>
        <v>13500</v>
      </c>
      <c r="U145" s="150">
        <f t="shared" si="128"/>
        <v>5</v>
      </c>
      <c r="V145" s="51">
        <f t="shared" si="128"/>
        <v>67500</v>
      </c>
      <c r="W145" s="94" t="s">
        <v>218</v>
      </c>
    </row>
    <row r="146" spans="2:23" s="101" customFormat="1" ht="36.6">
      <c r="B146" s="31" t="s">
        <v>142</v>
      </c>
      <c r="C146" s="56" t="s">
        <v>177</v>
      </c>
      <c r="D146" s="61" t="s">
        <v>178</v>
      </c>
      <c r="E146" s="61" t="s">
        <v>29</v>
      </c>
      <c r="F146" s="69" t="s">
        <v>38</v>
      </c>
      <c r="G146" s="61" t="s">
        <v>219</v>
      </c>
      <c r="H146" s="61" t="s">
        <v>179</v>
      </c>
      <c r="I146" s="31" t="s">
        <v>43</v>
      </c>
      <c r="J146" s="146">
        <v>1440</v>
      </c>
      <c r="K146" s="150">
        <v>4</v>
      </c>
      <c r="L146" s="146">
        <f t="shared" si="123"/>
        <v>5760</v>
      </c>
      <c r="M146" s="150">
        <v>4</v>
      </c>
      <c r="N146" s="146">
        <f t="shared" si="124"/>
        <v>5760</v>
      </c>
      <c r="O146" s="150">
        <v>4</v>
      </c>
      <c r="P146" s="146">
        <f t="shared" si="125"/>
        <v>5760</v>
      </c>
      <c r="Q146" s="150">
        <v>4</v>
      </c>
      <c r="R146" s="146">
        <f t="shared" si="126"/>
        <v>5760</v>
      </c>
      <c r="S146" s="150">
        <v>4</v>
      </c>
      <c r="T146" s="146">
        <f t="shared" si="127"/>
        <v>5760</v>
      </c>
      <c r="U146" s="150">
        <f t="shared" si="128"/>
        <v>20</v>
      </c>
      <c r="V146" s="51">
        <f t="shared" si="128"/>
        <v>28800</v>
      </c>
      <c r="W146" s="94" t="s">
        <v>218</v>
      </c>
    </row>
    <row r="147" spans="2:23" s="101" customFormat="1" ht="36.6">
      <c r="B147" s="31" t="s">
        <v>142</v>
      </c>
      <c r="C147" s="56" t="s">
        <v>177</v>
      </c>
      <c r="D147" s="61" t="s">
        <v>178</v>
      </c>
      <c r="E147" s="61" t="s">
        <v>29</v>
      </c>
      <c r="F147" s="69" t="s">
        <v>38</v>
      </c>
      <c r="G147" s="61" t="s">
        <v>220</v>
      </c>
      <c r="H147" s="61" t="s">
        <v>179</v>
      </c>
      <c r="I147" s="31" t="s">
        <v>43</v>
      </c>
      <c r="J147" s="146">
        <v>600</v>
      </c>
      <c r="K147" s="150">
        <v>6</v>
      </c>
      <c r="L147" s="146">
        <f t="shared" si="123"/>
        <v>3600</v>
      </c>
      <c r="M147" s="150">
        <v>6</v>
      </c>
      <c r="N147" s="146">
        <f t="shared" si="124"/>
        <v>3600</v>
      </c>
      <c r="O147" s="150">
        <v>6</v>
      </c>
      <c r="P147" s="146">
        <f t="shared" si="125"/>
        <v>3600</v>
      </c>
      <c r="Q147" s="150">
        <v>6</v>
      </c>
      <c r="R147" s="146">
        <f t="shared" si="126"/>
        <v>3600</v>
      </c>
      <c r="S147" s="150">
        <v>6</v>
      </c>
      <c r="T147" s="146">
        <f t="shared" si="127"/>
        <v>3600</v>
      </c>
      <c r="U147" s="150">
        <f t="shared" si="128"/>
        <v>30</v>
      </c>
      <c r="V147" s="51">
        <f t="shared" si="128"/>
        <v>18000</v>
      </c>
      <c r="W147" s="94" t="s">
        <v>218</v>
      </c>
    </row>
    <row r="148" spans="2:23" s="101" customFormat="1" ht="36.950000000000003" thickBot="1">
      <c r="B148" s="31" t="s">
        <v>142</v>
      </c>
      <c r="C148" s="56" t="s">
        <v>177</v>
      </c>
      <c r="D148" s="61" t="s">
        <v>178</v>
      </c>
      <c r="E148" s="61" t="s">
        <v>29</v>
      </c>
      <c r="F148" s="69" t="s">
        <v>38</v>
      </c>
      <c r="G148" s="211" t="s">
        <v>221</v>
      </c>
      <c r="H148" s="211" t="s">
        <v>179</v>
      </c>
      <c r="I148" s="175" t="s">
        <v>43</v>
      </c>
      <c r="J148" s="154">
        <v>14400</v>
      </c>
      <c r="K148" s="203">
        <v>1</v>
      </c>
      <c r="L148" s="154">
        <f t="shared" si="123"/>
        <v>14400</v>
      </c>
      <c r="M148" s="203">
        <v>1</v>
      </c>
      <c r="N148" s="154">
        <f t="shared" si="124"/>
        <v>14400</v>
      </c>
      <c r="O148" s="203">
        <v>1</v>
      </c>
      <c r="P148" s="154">
        <f t="shared" si="125"/>
        <v>14400</v>
      </c>
      <c r="Q148" s="203">
        <v>1</v>
      </c>
      <c r="R148" s="154">
        <f t="shared" si="126"/>
        <v>14400</v>
      </c>
      <c r="S148" s="203">
        <v>1</v>
      </c>
      <c r="T148" s="154">
        <f t="shared" si="127"/>
        <v>14400</v>
      </c>
      <c r="U148" s="203">
        <f t="shared" si="128"/>
        <v>5</v>
      </c>
      <c r="V148" s="153">
        <f t="shared" si="128"/>
        <v>72000</v>
      </c>
      <c r="W148" s="94" t="s">
        <v>218</v>
      </c>
    </row>
    <row r="149" spans="2:23" ht="15" thickBot="1">
      <c r="B149" s="12"/>
      <c r="C149" s="13"/>
      <c r="D149" s="13" t="s">
        <v>222</v>
      </c>
      <c r="E149" s="13"/>
      <c r="F149" s="25"/>
      <c r="G149" s="193"/>
      <c r="H149" s="193"/>
      <c r="I149" s="170"/>
      <c r="J149" s="171"/>
      <c r="K149" s="148"/>
      <c r="L149" s="149">
        <f>+SUM(L108:L148)</f>
        <v>783577.05</v>
      </c>
      <c r="M149" s="148"/>
      <c r="N149" s="149">
        <f>+SUM(N108:N148)</f>
        <v>1409914.1500000001</v>
      </c>
      <c r="O149" s="148"/>
      <c r="P149" s="149">
        <f>+SUM(P108:P148)</f>
        <v>1483006.8499999999</v>
      </c>
      <c r="Q149" s="148"/>
      <c r="R149" s="149">
        <f>+SUM(R108:R148)</f>
        <v>1468006.8499999999</v>
      </c>
      <c r="S149" s="148"/>
      <c r="T149" s="149">
        <f>+SUM(T108:T148)</f>
        <v>829611.85000000009</v>
      </c>
      <c r="U149" s="148"/>
      <c r="V149" s="149">
        <f>SUM(V108:V148)</f>
        <v>5974116.75</v>
      </c>
    </row>
    <row r="150" spans="2:23" ht="24.6">
      <c r="B150" s="31" t="s">
        <v>142</v>
      </c>
      <c r="C150" s="61" t="s">
        <v>177</v>
      </c>
      <c r="D150" s="61" t="s">
        <v>223</v>
      </c>
      <c r="E150" s="56" t="s">
        <v>224</v>
      </c>
      <c r="F150" s="69" t="s">
        <v>38</v>
      </c>
      <c r="G150" s="70" t="s">
        <v>225</v>
      </c>
      <c r="H150" s="58"/>
      <c r="I150" s="31" t="s">
        <v>43</v>
      </c>
      <c r="J150" s="32">
        <v>50000</v>
      </c>
      <c r="K150" s="36"/>
      <c r="L150" s="51"/>
      <c r="M150" s="36">
        <v>1</v>
      </c>
      <c r="N150" s="51">
        <v>50000</v>
      </c>
      <c r="O150" s="36">
        <v>1</v>
      </c>
      <c r="P150" s="51">
        <v>50000</v>
      </c>
      <c r="Q150" s="36">
        <v>1</v>
      </c>
      <c r="R150" s="51">
        <v>50000</v>
      </c>
      <c r="S150" s="36">
        <v>1</v>
      </c>
      <c r="T150" s="51">
        <v>50000</v>
      </c>
      <c r="U150" s="41">
        <v>4</v>
      </c>
      <c r="V150" s="51">
        <f>T150*U150</f>
        <v>200000</v>
      </c>
    </row>
    <row r="151" spans="2:23" ht="15" thickBot="1">
      <c r="B151" s="12"/>
      <c r="C151" s="13"/>
      <c r="D151" s="13" t="s">
        <v>226</v>
      </c>
      <c r="E151" s="13"/>
      <c r="F151" s="25"/>
      <c r="G151" s="14"/>
      <c r="H151" s="14"/>
      <c r="I151" s="12"/>
      <c r="J151" s="15"/>
      <c r="K151" s="37"/>
      <c r="L151" s="52">
        <f>L150</f>
        <v>0</v>
      </c>
      <c r="M151" s="37"/>
      <c r="N151" s="52">
        <f>N150</f>
        <v>50000</v>
      </c>
      <c r="O151" s="37"/>
      <c r="P151" s="52">
        <f>P150</f>
        <v>50000</v>
      </c>
      <c r="Q151" s="37"/>
      <c r="R151" s="52">
        <f>R150</f>
        <v>50000</v>
      </c>
      <c r="S151" s="37"/>
      <c r="T151" s="52">
        <f>T150</f>
        <v>50000</v>
      </c>
      <c r="U151" s="37"/>
      <c r="V151" s="52">
        <f>V150</f>
        <v>200000</v>
      </c>
    </row>
    <row r="152" spans="2:23" ht="15" thickBot="1">
      <c r="B152" s="31" t="s">
        <v>142</v>
      </c>
      <c r="C152" s="61" t="s">
        <v>177</v>
      </c>
      <c r="D152" s="61" t="s">
        <v>227</v>
      </c>
      <c r="E152" s="61" t="s">
        <v>224</v>
      </c>
      <c r="F152" s="69" t="s">
        <v>30</v>
      </c>
      <c r="G152" s="70" t="s">
        <v>228</v>
      </c>
      <c r="H152" s="70"/>
      <c r="I152" s="31" t="s">
        <v>43</v>
      </c>
      <c r="J152" s="32">
        <v>46500</v>
      </c>
      <c r="K152" s="36"/>
      <c r="L152" s="51">
        <f>K152*J152</f>
        <v>0</v>
      </c>
      <c r="M152" s="36">
        <v>1</v>
      </c>
      <c r="N152" s="51">
        <f>J152</f>
        <v>46500</v>
      </c>
      <c r="O152" s="36">
        <v>1</v>
      </c>
      <c r="P152" s="51">
        <f>J152</f>
        <v>46500</v>
      </c>
      <c r="Q152" s="36">
        <v>1</v>
      </c>
      <c r="R152" s="51">
        <f>J152</f>
        <v>46500</v>
      </c>
      <c r="S152" s="36">
        <v>1</v>
      </c>
      <c r="T152" s="51">
        <f>J152</f>
        <v>46500</v>
      </c>
      <c r="U152" s="41">
        <v>4</v>
      </c>
      <c r="V152" s="51">
        <f>T152*U152</f>
        <v>186000</v>
      </c>
      <c r="W152" s="91" t="s">
        <v>229</v>
      </c>
    </row>
    <row r="153" spans="2:23" ht="15" thickBot="1">
      <c r="B153" s="12"/>
      <c r="C153" s="13"/>
      <c r="D153" s="13" t="s">
        <v>230</v>
      </c>
      <c r="E153" s="13"/>
      <c r="F153" s="25"/>
      <c r="G153" s="14"/>
      <c r="H153" s="14"/>
      <c r="I153" s="12"/>
      <c r="J153" s="15"/>
      <c r="K153" s="37"/>
      <c r="L153" s="52">
        <f>L152</f>
        <v>0</v>
      </c>
      <c r="M153" s="37"/>
      <c r="N153" s="52">
        <f>N152</f>
        <v>46500</v>
      </c>
      <c r="O153" s="37"/>
      <c r="P153" s="52">
        <f>P152</f>
        <v>46500</v>
      </c>
      <c r="Q153" s="37"/>
      <c r="R153" s="52">
        <f>R152</f>
        <v>46500</v>
      </c>
      <c r="S153" s="37"/>
      <c r="T153" s="52">
        <f>T152</f>
        <v>46500</v>
      </c>
      <c r="U153" s="37"/>
      <c r="V153" s="52">
        <f>V152</f>
        <v>186000</v>
      </c>
    </row>
    <row r="154" spans="2:23">
      <c r="B154" s="31" t="s">
        <v>142</v>
      </c>
      <c r="C154" s="56" t="s">
        <v>177</v>
      </c>
      <c r="D154" s="56" t="s">
        <v>231</v>
      </c>
      <c r="E154" s="56" t="s">
        <v>99</v>
      </c>
      <c r="F154" s="57" t="s">
        <v>30</v>
      </c>
      <c r="G154" s="58" t="s">
        <v>101</v>
      </c>
      <c r="H154" s="58"/>
      <c r="I154" s="31" t="s">
        <v>36</v>
      </c>
      <c r="J154" s="32">
        <v>1000</v>
      </c>
      <c r="K154" s="36">
        <v>12</v>
      </c>
      <c r="L154" s="51">
        <v>12000</v>
      </c>
      <c r="M154" s="36">
        <v>12</v>
      </c>
      <c r="N154" s="51">
        <v>12000</v>
      </c>
      <c r="O154" s="36">
        <v>12</v>
      </c>
      <c r="P154" s="51">
        <v>12000</v>
      </c>
      <c r="Q154" s="36">
        <v>12</v>
      </c>
      <c r="R154" s="51">
        <v>12000</v>
      </c>
      <c r="S154" s="36">
        <v>12</v>
      </c>
      <c r="T154" s="51">
        <v>12000</v>
      </c>
      <c r="U154" s="41">
        <f t="shared" si="85"/>
        <v>60</v>
      </c>
      <c r="V154" s="51">
        <f t="shared" si="86"/>
        <v>60000</v>
      </c>
    </row>
    <row r="155" spans="2:23" ht="15" thickBot="1">
      <c r="B155" s="31" t="s">
        <v>142</v>
      </c>
      <c r="C155" s="56" t="s">
        <v>177</v>
      </c>
      <c r="D155" s="56" t="s">
        <v>231</v>
      </c>
      <c r="E155" s="56" t="s">
        <v>99</v>
      </c>
      <c r="F155" s="57" t="s">
        <v>70</v>
      </c>
      <c r="G155" s="58" t="s">
        <v>232</v>
      </c>
      <c r="H155" s="58"/>
      <c r="I155" s="31" t="s">
        <v>43</v>
      </c>
      <c r="J155" s="32">
        <v>90000</v>
      </c>
      <c r="K155" s="36">
        <v>1</v>
      </c>
      <c r="L155" s="51">
        <v>90000</v>
      </c>
      <c r="M155" s="36">
        <v>1</v>
      </c>
      <c r="N155" s="51">
        <v>90000</v>
      </c>
      <c r="O155" s="36">
        <v>1</v>
      </c>
      <c r="P155" s="51">
        <v>90000</v>
      </c>
      <c r="Q155" s="36">
        <v>1</v>
      </c>
      <c r="R155" s="51">
        <v>90000</v>
      </c>
      <c r="S155" s="36">
        <v>1</v>
      </c>
      <c r="T155" s="51">
        <v>90000</v>
      </c>
      <c r="U155" s="41">
        <f t="shared" si="85"/>
        <v>5</v>
      </c>
      <c r="V155" s="51">
        <f t="shared" si="86"/>
        <v>450000</v>
      </c>
    </row>
    <row r="156" spans="2:23" ht="15" thickBot="1">
      <c r="B156" s="12"/>
      <c r="C156" s="13"/>
      <c r="D156" s="13" t="s">
        <v>233</v>
      </c>
      <c r="E156" s="13"/>
      <c r="F156" s="25"/>
      <c r="G156" s="14"/>
      <c r="H156" s="14"/>
      <c r="I156" s="12"/>
      <c r="J156" s="15"/>
      <c r="K156" s="37"/>
      <c r="L156" s="52">
        <f t="shared" ref="L156:T156" si="129">+SUM(L154:L155)</f>
        <v>102000</v>
      </c>
      <c r="M156" s="37"/>
      <c r="N156" s="52">
        <f t="shared" si="129"/>
        <v>102000</v>
      </c>
      <c r="O156" s="37"/>
      <c r="P156" s="52">
        <f t="shared" si="129"/>
        <v>102000</v>
      </c>
      <c r="Q156" s="37"/>
      <c r="R156" s="52">
        <f t="shared" si="129"/>
        <v>102000</v>
      </c>
      <c r="S156" s="37"/>
      <c r="T156" s="52">
        <f t="shared" si="129"/>
        <v>102000</v>
      </c>
      <c r="U156" s="37"/>
      <c r="V156" s="52">
        <f>+SUM(V154:V155)</f>
        <v>510000</v>
      </c>
    </row>
    <row r="157" spans="2:23" ht="15" thickBot="1">
      <c r="B157" s="16"/>
      <c r="C157" s="20" t="s">
        <v>234</v>
      </c>
      <c r="D157" s="17"/>
      <c r="E157" s="17"/>
      <c r="F157" s="26"/>
      <c r="G157" s="200"/>
      <c r="H157" s="200"/>
      <c r="I157" s="188"/>
      <c r="J157" s="189"/>
      <c r="K157" s="190"/>
      <c r="L157" s="191">
        <f>+SUM(L108:L156)/2</f>
        <v>885577.05</v>
      </c>
      <c r="M157" s="190"/>
      <c r="N157" s="191">
        <f>+SUM(N108:N156)/2</f>
        <v>1608414.1500000001</v>
      </c>
      <c r="O157" s="190"/>
      <c r="P157" s="191">
        <f>+SUM(P108:P156)/2</f>
        <v>1681506.8499999999</v>
      </c>
      <c r="Q157" s="190"/>
      <c r="R157" s="191">
        <f>+SUM(R108:R156)/2</f>
        <v>1666506.8499999999</v>
      </c>
      <c r="S157" s="190"/>
      <c r="T157" s="191">
        <f>+SUM(T108:T156)/2</f>
        <v>1028111.8500000001</v>
      </c>
      <c r="U157" s="190"/>
      <c r="V157" s="191">
        <f>+SUM(V108:V156)/2</f>
        <v>6870116.75</v>
      </c>
    </row>
    <row r="158" spans="2:23">
      <c r="B158" s="31" t="s">
        <v>142</v>
      </c>
      <c r="C158" s="56" t="s">
        <v>235</v>
      </c>
      <c r="D158" s="56" t="s">
        <v>236</v>
      </c>
      <c r="E158" s="56" t="s">
        <v>29</v>
      </c>
      <c r="F158" s="57" t="s">
        <v>34</v>
      </c>
      <c r="G158" s="222" t="s">
        <v>35</v>
      </c>
      <c r="H158" s="223" t="s">
        <v>237</v>
      </c>
      <c r="I158" s="173" t="s">
        <v>36</v>
      </c>
      <c r="J158" s="174">
        <v>10620</v>
      </c>
      <c r="K158" s="164">
        <v>0</v>
      </c>
      <c r="L158" s="158">
        <v>0</v>
      </c>
      <c r="M158" s="164">
        <v>0</v>
      </c>
      <c r="N158" s="158">
        <v>0</v>
      </c>
      <c r="O158" s="164">
        <v>0</v>
      </c>
      <c r="P158" s="158">
        <v>0</v>
      </c>
      <c r="Q158" s="164">
        <v>0</v>
      </c>
      <c r="R158" s="178">
        <v>0</v>
      </c>
      <c r="S158" s="159">
        <v>0</v>
      </c>
      <c r="T158" s="158">
        <v>0</v>
      </c>
      <c r="U158" s="160">
        <f t="shared" si="85"/>
        <v>0</v>
      </c>
      <c r="V158" s="158">
        <f t="shared" si="86"/>
        <v>0</v>
      </c>
    </row>
    <row r="159" spans="2:23">
      <c r="B159" s="31" t="s">
        <v>142</v>
      </c>
      <c r="C159" s="56" t="s">
        <v>235</v>
      </c>
      <c r="D159" s="56" t="s">
        <v>236</v>
      </c>
      <c r="E159" s="56" t="s">
        <v>29</v>
      </c>
      <c r="F159" s="57" t="s">
        <v>30</v>
      </c>
      <c r="G159" s="58" t="s">
        <v>238</v>
      </c>
      <c r="H159" s="224" t="s">
        <v>237</v>
      </c>
      <c r="I159" s="31" t="s">
        <v>33</v>
      </c>
      <c r="J159" s="32">
        <v>797</v>
      </c>
      <c r="K159" s="147">
        <v>10</v>
      </c>
      <c r="L159" s="51">
        <f>+$J159*K159</f>
        <v>7970</v>
      </c>
      <c r="M159" s="147">
        <v>10</v>
      </c>
      <c r="N159" s="51">
        <f>+$J159*M159</f>
        <v>7970</v>
      </c>
      <c r="O159" s="147">
        <v>0</v>
      </c>
      <c r="P159" s="51">
        <f>+$J159*O159</f>
        <v>0</v>
      </c>
      <c r="Q159" s="147">
        <v>0</v>
      </c>
      <c r="R159" s="146">
        <f>+$J159*Q159</f>
        <v>0</v>
      </c>
      <c r="S159" s="36">
        <v>0</v>
      </c>
      <c r="T159" s="51">
        <f>+$J159*S159</f>
        <v>0</v>
      </c>
      <c r="U159" s="155">
        <f t="shared" ref="U159" si="130">+K159+M159+O159+Q159+S159</f>
        <v>20</v>
      </c>
      <c r="V159" s="51">
        <f t="shared" ref="V159" si="131">+L159+N159+P159+R159+T159</f>
        <v>15940</v>
      </c>
    </row>
    <row r="160" spans="2:23" s="144" customFormat="1" ht="24">
      <c r="B160" s="31" t="s">
        <v>142</v>
      </c>
      <c r="C160" s="56" t="s">
        <v>235</v>
      </c>
      <c r="D160" s="56" t="s">
        <v>236</v>
      </c>
      <c r="E160" s="56" t="s">
        <v>29</v>
      </c>
      <c r="F160" s="57" t="s">
        <v>38</v>
      </c>
      <c r="G160" s="61" t="s">
        <v>137</v>
      </c>
      <c r="H160" s="61" t="s">
        <v>237</v>
      </c>
      <c r="I160" s="31" t="s">
        <v>109</v>
      </c>
      <c r="J160" s="51">
        <v>2500</v>
      </c>
      <c r="K160" s="146">
        <v>6</v>
      </c>
      <c r="L160" s="51">
        <f t="shared" ref="L160:L162" si="132">J160*K160</f>
        <v>15000</v>
      </c>
      <c r="M160" s="146">
        <v>12</v>
      </c>
      <c r="N160" s="51">
        <f t="shared" ref="N160:N162" si="133">J160*M160</f>
        <v>30000</v>
      </c>
      <c r="O160" s="146">
        <v>6</v>
      </c>
      <c r="P160" s="51">
        <f t="shared" ref="P160:P162" si="134">J160*O160</f>
        <v>15000</v>
      </c>
      <c r="Q160" s="146"/>
      <c r="R160" s="146">
        <f t="shared" ref="R160:R162" si="135">J160*Q160</f>
        <v>0</v>
      </c>
      <c r="S160" s="150"/>
      <c r="T160" s="51">
        <f t="shared" ref="T160:T162" si="136">J160*S160</f>
        <v>0</v>
      </c>
      <c r="U160" s="146">
        <f t="shared" ref="U160:V162" si="137">K160+M160+O160+Q160+S160</f>
        <v>24</v>
      </c>
      <c r="V160" s="51">
        <f t="shared" si="137"/>
        <v>60000</v>
      </c>
      <c r="W160" s="91" t="s">
        <v>239</v>
      </c>
    </row>
    <row r="161" spans="2:23" s="144" customFormat="1" ht="24">
      <c r="B161" s="31" t="s">
        <v>142</v>
      </c>
      <c r="C161" s="56" t="s">
        <v>235</v>
      </c>
      <c r="D161" s="56" t="s">
        <v>236</v>
      </c>
      <c r="E161" s="56" t="s">
        <v>29</v>
      </c>
      <c r="F161" s="57" t="s">
        <v>38</v>
      </c>
      <c r="G161" s="61" t="s">
        <v>217</v>
      </c>
      <c r="H161" s="61" t="s">
        <v>237</v>
      </c>
      <c r="I161" s="31" t="s">
        <v>43</v>
      </c>
      <c r="J161" s="51">
        <v>3000</v>
      </c>
      <c r="K161" s="146">
        <v>6</v>
      </c>
      <c r="L161" s="51">
        <f t="shared" si="132"/>
        <v>18000</v>
      </c>
      <c r="M161" s="146">
        <v>2</v>
      </c>
      <c r="N161" s="51">
        <f t="shared" si="133"/>
        <v>6000</v>
      </c>
      <c r="O161" s="146"/>
      <c r="P161" s="51">
        <f t="shared" si="134"/>
        <v>0</v>
      </c>
      <c r="Q161" s="146"/>
      <c r="R161" s="146">
        <f t="shared" si="135"/>
        <v>0</v>
      </c>
      <c r="S161" s="150"/>
      <c r="T161" s="51">
        <f t="shared" si="136"/>
        <v>0</v>
      </c>
      <c r="U161" s="146">
        <f t="shared" si="137"/>
        <v>8</v>
      </c>
      <c r="V161" s="51">
        <f t="shared" si="137"/>
        <v>24000</v>
      </c>
      <c r="W161" s="91" t="s">
        <v>239</v>
      </c>
    </row>
    <row r="162" spans="2:23" s="144" customFormat="1" ht="24">
      <c r="B162" s="31" t="s">
        <v>142</v>
      </c>
      <c r="C162" s="56" t="s">
        <v>235</v>
      </c>
      <c r="D162" s="56" t="s">
        <v>236</v>
      </c>
      <c r="E162" s="56" t="s">
        <v>29</v>
      </c>
      <c r="F162" s="57" t="s">
        <v>38</v>
      </c>
      <c r="G162" s="61" t="s">
        <v>240</v>
      </c>
      <c r="H162" s="61" t="s">
        <v>237</v>
      </c>
      <c r="I162" s="31" t="s">
        <v>43</v>
      </c>
      <c r="J162" s="51">
        <v>3000</v>
      </c>
      <c r="K162" s="146">
        <v>2</v>
      </c>
      <c r="L162" s="51">
        <f t="shared" si="132"/>
        <v>6000</v>
      </c>
      <c r="M162" s="146">
        <v>2</v>
      </c>
      <c r="N162" s="51">
        <f t="shared" si="133"/>
        <v>6000</v>
      </c>
      <c r="O162" s="146">
        <v>1</v>
      </c>
      <c r="P162" s="51">
        <f t="shared" si="134"/>
        <v>3000</v>
      </c>
      <c r="Q162" s="146"/>
      <c r="R162" s="146">
        <f t="shared" si="135"/>
        <v>0</v>
      </c>
      <c r="S162" s="150"/>
      <c r="T162" s="51">
        <f t="shared" si="136"/>
        <v>0</v>
      </c>
      <c r="U162" s="146">
        <f t="shared" si="137"/>
        <v>5</v>
      </c>
      <c r="V162" s="51">
        <f t="shared" si="137"/>
        <v>15000</v>
      </c>
      <c r="W162" s="91" t="s">
        <v>239</v>
      </c>
    </row>
    <row r="163" spans="2:23" ht="15" thickBot="1">
      <c r="B163" s="31" t="s">
        <v>142</v>
      </c>
      <c r="C163" s="56" t="s">
        <v>235</v>
      </c>
      <c r="D163" s="56" t="s">
        <v>236</v>
      </c>
      <c r="E163" s="56" t="s">
        <v>29</v>
      </c>
      <c r="F163" s="57" t="s">
        <v>45</v>
      </c>
      <c r="G163" s="215" t="s">
        <v>46</v>
      </c>
      <c r="H163" s="215" t="s">
        <v>237</v>
      </c>
      <c r="I163" s="175" t="s">
        <v>47</v>
      </c>
      <c r="J163" s="176">
        <v>4000</v>
      </c>
      <c r="K163" s="165">
        <v>0</v>
      </c>
      <c r="L163" s="153">
        <v>0</v>
      </c>
      <c r="M163" s="165">
        <v>0</v>
      </c>
      <c r="N163" s="153">
        <v>0</v>
      </c>
      <c r="O163" s="165">
        <v>0</v>
      </c>
      <c r="P163" s="153">
        <v>0</v>
      </c>
      <c r="Q163" s="165">
        <v>0</v>
      </c>
      <c r="R163" s="154">
        <v>0</v>
      </c>
      <c r="S163" s="152">
        <v>0</v>
      </c>
      <c r="T163" s="153">
        <v>0</v>
      </c>
      <c r="U163" s="161">
        <f t="shared" si="85"/>
        <v>0</v>
      </c>
      <c r="V163" s="153">
        <f t="shared" si="86"/>
        <v>0</v>
      </c>
    </row>
    <row r="164" spans="2:23" ht="15" thickBot="1">
      <c r="B164" s="12"/>
      <c r="C164" s="13"/>
      <c r="D164" s="13" t="s">
        <v>241</v>
      </c>
      <c r="E164" s="13"/>
      <c r="F164" s="25"/>
      <c r="G164" s="193"/>
      <c r="H164" s="193"/>
      <c r="I164" s="184"/>
      <c r="J164" s="185"/>
      <c r="K164" s="166"/>
      <c r="L164" s="167">
        <f>+SUM(L158:L163)</f>
        <v>46970</v>
      </c>
      <c r="M164" s="166"/>
      <c r="N164" s="167">
        <f>+SUM(N158:N163)</f>
        <v>49970</v>
      </c>
      <c r="O164" s="166"/>
      <c r="P164" s="167">
        <f>+SUM(P158:P163)</f>
        <v>18000</v>
      </c>
      <c r="Q164" s="166"/>
      <c r="R164" s="167">
        <f>+SUM(R158:R163)</f>
        <v>0</v>
      </c>
      <c r="S164" s="166"/>
      <c r="T164" s="167">
        <f>+SUM(T158:T163)</f>
        <v>0</v>
      </c>
      <c r="U164" s="166"/>
      <c r="V164" s="167">
        <f>+SUM(V158:V163)</f>
        <v>114940</v>
      </c>
    </row>
    <row r="165" spans="2:23">
      <c r="B165" s="31" t="s">
        <v>142</v>
      </c>
      <c r="C165" s="56" t="s">
        <v>235</v>
      </c>
      <c r="D165" s="56" t="s">
        <v>242</v>
      </c>
      <c r="E165" s="56" t="s">
        <v>29</v>
      </c>
      <c r="F165" s="57" t="s">
        <v>30</v>
      </c>
      <c r="G165" s="58" t="s">
        <v>243</v>
      </c>
      <c r="H165" s="58" t="s">
        <v>244</v>
      </c>
      <c r="I165" s="173" t="s">
        <v>33</v>
      </c>
      <c r="J165" s="164">
        <v>965.35800000000006</v>
      </c>
      <c r="K165" s="159">
        <v>0</v>
      </c>
      <c r="L165" s="178">
        <v>0</v>
      </c>
      <c r="M165" s="159">
        <v>20</v>
      </c>
      <c r="N165" s="178">
        <f>J165*M165</f>
        <v>19307.16</v>
      </c>
      <c r="O165" s="159">
        <v>20</v>
      </c>
      <c r="P165" s="178">
        <f>O165*J165</f>
        <v>19307.16</v>
      </c>
      <c r="Q165" s="159">
        <v>15</v>
      </c>
      <c r="R165" s="178">
        <f>Q165*J165</f>
        <v>14480.37</v>
      </c>
      <c r="S165" s="159">
        <v>0</v>
      </c>
      <c r="T165" s="158">
        <v>0</v>
      </c>
      <c r="U165" s="160">
        <f t="shared" si="85"/>
        <v>55</v>
      </c>
      <c r="V165" s="158">
        <f t="shared" si="86"/>
        <v>53094.69</v>
      </c>
    </row>
    <row r="166" spans="2:23" ht="36.6">
      <c r="B166" s="31" t="s">
        <v>142</v>
      </c>
      <c r="C166" s="56" t="s">
        <v>235</v>
      </c>
      <c r="D166" s="56" t="s">
        <v>242</v>
      </c>
      <c r="E166" s="56" t="s">
        <v>29</v>
      </c>
      <c r="F166" s="57" t="s">
        <v>34</v>
      </c>
      <c r="G166" s="58" t="s">
        <v>35</v>
      </c>
      <c r="H166" s="58" t="s">
        <v>244</v>
      </c>
      <c r="I166" s="31" t="s">
        <v>36</v>
      </c>
      <c r="J166" s="147">
        <v>10620</v>
      </c>
      <c r="K166" s="36">
        <v>0</v>
      </c>
      <c r="L166" s="146">
        <v>0</v>
      </c>
      <c r="M166" s="36">
        <v>3</v>
      </c>
      <c r="N166" s="146">
        <f>J166*M166</f>
        <v>31860</v>
      </c>
      <c r="O166" s="36">
        <v>3</v>
      </c>
      <c r="P166" s="146">
        <f>J166*O166</f>
        <v>31860</v>
      </c>
      <c r="Q166" s="36">
        <v>0</v>
      </c>
      <c r="R166" s="146"/>
      <c r="S166" s="36">
        <v>0</v>
      </c>
      <c r="T166" s="51"/>
      <c r="U166" s="155">
        <f t="shared" si="85"/>
        <v>6</v>
      </c>
      <c r="V166" s="51">
        <f t="shared" si="86"/>
        <v>63720</v>
      </c>
      <c r="W166" s="91" t="s">
        <v>245</v>
      </c>
    </row>
    <row r="167" spans="2:23" ht="24.6">
      <c r="B167" s="31" t="s">
        <v>142</v>
      </c>
      <c r="C167" s="56" t="s">
        <v>235</v>
      </c>
      <c r="D167" s="56" t="s">
        <v>242</v>
      </c>
      <c r="E167" s="56" t="s">
        <v>29</v>
      </c>
      <c r="F167" s="57" t="s">
        <v>38</v>
      </c>
      <c r="G167" s="61" t="s">
        <v>137</v>
      </c>
      <c r="H167" s="61" t="s">
        <v>244</v>
      </c>
      <c r="I167" s="31" t="s">
        <v>164</v>
      </c>
      <c r="J167" s="216">
        <v>2500</v>
      </c>
      <c r="K167" s="150"/>
      <c r="L167" s="146">
        <f t="shared" ref="L167:L169" si="138">J167*K167</f>
        <v>0</v>
      </c>
      <c r="M167" s="150">
        <v>6</v>
      </c>
      <c r="N167" s="146">
        <f t="shared" ref="N167:N169" si="139">J167*M167</f>
        <v>15000</v>
      </c>
      <c r="O167" s="150">
        <v>12</v>
      </c>
      <c r="P167" s="146">
        <f t="shared" ref="P167:P169" si="140">J167*O167</f>
        <v>30000</v>
      </c>
      <c r="Q167" s="213">
        <v>12</v>
      </c>
      <c r="R167" s="146">
        <f t="shared" ref="R167:R169" si="141">J167*Q167</f>
        <v>30000</v>
      </c>
      <c r="S167" s="213">
        <v>6</v>
      </c>
      <c r="T167" s="51">
        <f t="shared" ref="T167:T169" si="142">J167*S167</f>
        <v>15000</v>
      </c>
      <c r="U167" s="146">
        <f t="shared" ref="U167:V169" si="143">K167+M167+O167+Q167+S167</f>
        <v>36</v>
      </c>
      <c r="V167" s="51">
        <f t="shared" si="143"/>
        <v>90000</v>
      </c>
      <c r="W167" s="91" t="s">
        <v>246</v>
      </c>
    </row>
    <row r="168" spans="2:23" ht="24.6">
      <c r="B168" s="31" t="s">
        <v>142</v>
      </c>
      <c r="C168" s="56" t="s">
        <v>235</v>
      </c>
      <c r="D168" s="56" t="s">
        <v>242</v>
      </c>
      <c r="E168" s="56" t="s">
        <v>29</v>
      </c>
      <c r="F168" s="57" t="s">
        <v>38</v>
      </c>
      <c r="G168" s="61" t="s">
        <v>217</v>
      </c>
      <c r="H168" s="61" t="s">
        <v>244</v>
      </c>
      <c r="I168" s="31" t="s">
        <v>43</v>
      </c>
      <c r="J168" s="216">
        <v>2000</v>
      </c>
      <c r="K168" s="150"/>
      <c r="L168" s="146">
        <f t="shared" si="138"/>
        <v>0</v>
      </c>
      <c r="M168" s="150">
        <v>5</v>
      </c>
      <c r="N168" s="146">
        <f t="shared" si="139"/>
        <v>10000</v>
      </c>
      <c r="O168" s="150">
        <v>5</v>
      </c>
      <c r="P168" s="146">
        <f t="shared" si="140"/>
        <v>10000</v>
      </c>
      <c r="Q168" s="213">
        <v>5</v>
      </c>
      <c r="R168" s="146">
        <f t="shared" si="141"/>
        <v>10000</v>
      </c>
      <c r="S168" s="213">
        <v>5</v>
      </c>
      <c r="T168" s="51">
        <f t="shared" si="142"/>
        <v>10000</v>
      </c>
      <c r="U168" s="146">
        <f t="shared" si="143"/>
        <v>20</v>
      </c>
      <c r="V168" s="51">
        <f t="shared" si="143"/>
        <v>40000</v>
      </c>
      <c r="W168" s="91" t="s">
        <v>246</v>
      </c>
    </row>
    <row r="169" spans="2:23" ht="24.6">
      <c r="B169" s="31" t="s">
        <v>142</v>
      </c>
      <c r="C169" s="56" t="s">
        <v>235</v>
      </c>
      <c r="D169" s="56" t="s">
        <v>242</v>
      </c>
      <c r="E169" s="56" t="s">
        <v>29</v>
      </c>
      <c r="F169" s="57" t="s">
        <v>38</v>
      </c>
      <c r="G169" s="61" t="s">
        <v>240</v>
      </c>
      <c r="H169" s="61" t="s">
        <v>244</v>
      </c>
      <c r="I169" s="31" t="s">
        <v>43</v>
      </c>
      <c r="J169" s="216">
        <v>16840</v>
      </c>
      <c r="K169" s="150">
        <v>1</v>
      </c>
      <c r="L169" s="146">
        <f t="shared" si="138"/>
        <v>16840</v>
      </c>
      <c r="M169" s="150">
        <v>1</v>
      </c>
      <c r="N169" s="146">
        <f t="shared" si="139"/>
        <v>16840</v>
      </c>
      <c r="O169" s="150">
        <v>1</v>
      </c>
      <c r="P169" s="146">
        <f t="shared" si="140"/>
        <v>16840</v>
      </c>
      <c r="Q169" s="213">
        <v>1</v>
      </c>
      <c r="R169" s="146">
        <f t="shared" si="141"/>
        <v>16840</v>
      </c>
      <c r="S169" s="213">
        <v>1</v>
      </c>
      <c r="T169" s="51">
        <f t="shared" si="142"/>
        <v>16840</v>
      </c>
      <c r="U169" s="146">
        <f t="shared" si="143"/>
        <v>5</v>
      </c>
      <c r="V169" s="51">
        <f t="shared" si="143"/>
        <v>84200</v>
      </c>
      <c r="W169" s="91" t="s">
        <v>246</v>
      </c>
    </row>
    <row r="170" spans="2:23" ht="15" thickBot="1">
      <c r="B170" s="31" t="s">
        <v>142</v>
      </c>
      <c r="C170" s="56" t="s">
        <v>235</v>
      </c>
      <c r="D170" s="56" t="s">
        <v>242</v>
      </c>
      <c r="E170" s="56" t="s">
        <v>29</v>
      </c>
      <c r="F170" s="57" t="s">
        <v>45</v>
      </c>
      <c r="G170" s="58" t="s">
        <v>46</v>
      </c>
      <c r="H170" s="58" t="s">
        <v>244</v>
      </c>
      <c r="I170" s="175" t="s">
        <v>47</v>
      </c>
      <c r="J170" s="165">
        <v>4000</v>
      </c>
      <c r="K170" s="152">
        <v>0</v>
      </c>
      <c r="L170" s="154">
        <v>0</v>
      </c>
      <c r="M170" s="152">
        <v>1</v>
      </c>
      <c r="N170" s="154">
        <f>J170*M170</f>
        <v>4000</v>
      </c>
      <c r="O170" s="152">
        <v>0</v>
      </c>
      <c r="P170" s="154">
        <v>0</v>
      </c>
      <c r="Q170" s="152">
        <v>0</v>
      </c>
      <c r="R170" s="154">
        <v>0</v>
      </c>
      <c r="S170" s="152">
        <v>0</v>
      </c>
      <c r="T170" s="153">
        <v>0</v>
      </c>
      <c r="U170" s="161">
        <f t="shared" si="85"/>
        <v>1</v>
      </c>
      <c r="V170" s="153">
        <f t="shared" si="86"/>
        <v>4000</v>
      </c>
    </row>
    <row r="171" spans="2:23" ht="15" thickBot="1">
      <c r="B171" s="12"/>
      <c r="C171" s="13"/>
      <c r="D171" s="13" t="s">
        <v>247</v>
      </c>
      <c r="E171" s="13"/>
      <c r="F171" s="25"/>
      <c r="G171" s="14"/>
      <c r="H171" s="14"/>
      <c r="I171" s="184"/>
      <c r="J171" s="185"/>
      <c r="K171" s="166"/>
      <c r="L171" s="167">
        <f>+SUM(L165:L170)</f>
        <v>16840</v>
      </c>
      <c r="M171" s="166"/>
      <c r="N171" s="167">
        <f>+SUM(N165:N170)</f>
        <v>97007.16</v>
      </c>
      <c r="O171" s="166"/>
      <c r="P171" s="167">
        <f>+SUM(P165:P170)</f>
        <v>108007.16</v>
      </c>
      <c r="Q171" s="166"/>
      <c r="R171" s="167">
        <f>+SUM(R165:R170)</f>
        <v>71320.37</v>
      </c>
      <c r="S171" s="166"/>
      <c r="T171" s="167">
        <f>+SUM(T165:T170)</f>
        <v>41840</v>
      </c>
      <c r="U171" s="166"/>
      <c r="V171" s="167">
        <f>+SUM(V165:V170)</f>
        <v>335014.69</v>
      </c>
    </row>
    <row r="172" spans="2:23">
      <c r="B172" s="31" t="s">
        <v>142</v>
      </c>
      <c r="C172" s="56" t="s">
        <v>235</v>
      </c>
      <c r="D172" s="56" t="s">
        <v>248</v>
      </c>
      <c r="E172" s="56" t="s">
        <v>29</v>
      </c>
      <c r="F172" s="57" t="s">
        <v>30</v>
      </c>
      <c r="G172" s="58" t="s">
        <v>243</v>
      </c>
      <c r="H172" s="58" t="s">
        <v>249</v>
      </c>
      <c r="I172" s="173" t="s">
        <v>33</v>
      </c>
      <c r="J172" s="174">
        <v>965.35800000000006</v>
      </c>
      <c r="K172" s="164">
        <v>0</v>
      </c>
      <c r="L172" s="158">
        <v>0</v>
      </c>
      <c r="M172" s="164">
        <v>0</v>
      </c>
      <c r="N172" s="158">
        <v>0</v>
      </c>
      <c r="O172" s="164">
        <v>20</v>
      </c>
      <c r="P172" s="158">
        <v>19307.16</v>
      </c>
      <c r="Q172" s="164">
        <v>20</v>
      </c>
      <c r="R172" s="158">
        <v>19307.16</v>
      </c>
      <c r="S172" s="164">
        <v>20</v>
      </c>
      <c r="T172" s="158">
        <v>19307.16</v>
      </c>
      <c r="U172" s="160">
        <f t="shared" ref="U172:V176" si="144">+K172+M172+O172+Q172+S172</f>
        <v>60</v>
      </c>
      <c r="V172" s="158">
        <f t="shared" si="144"/>
        <v>57921.479999999996</v>
      </c>
    </row>
    <row r="173" spans="2:23" ht="48.6">
      <c r="B173" s="31" t="s">
        <v>142</v>
      </c>
      <c r="C173" s="56" t="s">
        <v>235</v>
      </c>
      <c r="D173" s="61" t="str">
        <f>D172</f>
        <v>Activity 2.4.3  Development of partnerships with private sector and micro-finance institutions</v>
      </c>
      <c r="E173" s="56" t="s">
        <v>29</v>
      </c>
      <c r="F173" s="57" t="s">
        <v>34</v>
      </c>
      <c r="G173" s="58" t="s">
        <v>35</v>
      </c>
      <c r="H173" s="58" t="s">
        <v>249</v>
      </c>
      <c r="I173" s="31" t="s">
        <v>36</v>
      </c>
      <c r="J173" s="32">
        <v>10620</v>
      </c>
      <c r="K173" s="147">
        <v>0</v>
      </c>
      <c r="L173" s="51">
        <v>0</v>
      </c>
      <c r="M173" s="147">
        <v>0</v>
      </c>
      <c r="N173" s="51">
        <v>0</v>
      </c>
      <c r="O173" s="147">
        <v>6</v>
      </c>
      <c r="P173" s="51">
        <v>63720</v>
      </c>
      <c r="Q173" s="147">
        <v>0</v>
      </c>
      <c r="R173" s="51">
        <v>0</v>
      </c>
      <c r="S173" s="147">
        <v>0</v>
      </c>
      <c r="T173" s="51">
        <v>0</v>
      </c>
      <c r="U173" s="155">
        <f t="shared" si="144"/>
        <v>6</v>
      </c>
      <c r="V173" s="51">
        <f t="shared" si="144"/>
        <v>63720</v>
      </c>
      <c r="W173" s="91" t="s">
        <v>250</v>
      </c>
    </row>
    <row r="174" spans="2:23" ht="24.6">
      <c r="B174" s="31" t="s">
        <v>142</v>
      </c>
      <c r="C174" s="56" t="s">
        <v>235</v>
      </c>
      <c r="D174" s="61" t="str">
        <f>D173</f>
        <v>Activity 2.4.3  Development of partnerships with private sector and micro-finance institutions</v>
      </c>
      <c r="E174" s="56" t="s">
        <v>29</v>
      </c>
      <c r="F174" s="57" t="s">
        <v>38</v>
      </c>
      <c r="G174" s="61" t="s">
        <v>137</v>
      </c>
      <c r="H174" s="61" t="s">
        <v>249</v>
      </c>
      <c r="I174" s="31" t="s">
        <v>164</v>
      </c>
      <c r="J174" s="229">
        <v>2500</v>
      </c>
      <c r="K174" s="212"/>
      <c r="L174" s="51">
        <f t="shared" ref="L174:L175" si="145">J174*K174</f>
        <v>0</v>
      </c>
      <c r="M174" s="212"/>
      <c r="N174" s="51">
        <f t="shared" ref="N174" si="146">J174*M174</f>
        <v>0</v>
      </c>
      <c r="O174" s="212">
        <v>12</v>
      </c>
      <c r="P174" s="51">
        <f t="shared" ref="P174" si="147">J174*O174</f>
        <v>30000</v>
      </c>
      <c r="Q174" s="212">
        <v>12</v>
      </c>
      <c r="R174" s="51">
        <f t="shared" ref="R174" si="148">J174*Q174</f>
        <v>30000</v>
      </c>
      <c r="S174" s="212">
        <v>12</v>
      </c>
      <c r="T174" s="51">
        <f t="shared" ref="T174" si="149">J174*S174</f>
        <v>30000</v>
      </c>
      <c r="U174" s="146">
        <f t="shared" ref="U174:V175" si="150">K174+M174+O174+Q174+S174</f>
        <v>36</v>
      </c>
      <c r="V174" s="51">
        <f t="shared" si="150"/>
        <v>90000</v>
      </c>
      <c r="W174" s="91" t="s">
        <v>251</v>
      </c>
    </row>
    <row r="175" spans="2:23" ht="24.6">
      <c r="B175" s="31" t="s">
        <v>142</v>
      </c>
      <c r="C175" s="56" t="s">
        <v>235</v>
      </c>
      <c r="D175" s="61" t="str">
        <f>D174</f>
        <v>Activity 2.4.3  Development of partnerships with private sector and micro-finance institutions</v>
      </c>
      <c r="E175" s="56" t="s">
        <v>29</v>
      </c>
      <c r="F175" s="57" t="s">
        <v>38</v>
      </c>
      <c r="G175" s="61" t="s">
        <v>252</v>
      </c>
      <c r="H175" s="61" t="s">
        <v>249</v>
      </c>
      <c r="I175" s="31" t="s">
        <v>62</v>
      </c>
      <c r="J175" s="229">
        <v>19200</v>
      </c>
      <c r="K175" s="201"/>
      <c r="L175" s="202">
        <f t="shared" si="145"/>
        <v>0</v>
      </c>
      <c r="M175" s="217">
        <v>0.22</v>
      </c>
      <c r="N175" s="202">
        <v>4200</v>
      </c>
      <c r="O175" s="217">
        <v>0.26</v>
      </c>
      <c r="P175" s="202">
        <v>5000</v>
      </c>
      <c r="Q175" s="217">
        <v>0.26</v>
      </c>
      <c r="R175" s="202">
        <v>5000</v>
      </c>
      <c r="S175" s="217">
        <v>0.26</v>
      </c>
      <c r="T175" s="202">
        <v>5000</v>
      </c>
      <c r="U175" s="201"/>
      <c r="V175" s="202">
        <f t="shared" si="150"/>
        <v>19200</v>
      </c>
      <c r="W175" s="91" t="s">
        <v>251</v>
      </c>
    </row>
    <row r="176" spans="2:23" ht="15" thickBot="1">
      <c r="B176" s="31" t="s">
        <v>142</v>
      </c>
      <c r="C176" s="56" t="s">
        <v>235</v>
      </c>
      <c r="D176" s="56" t="str">
        <f>D175</f>
        <v>Activity 2.4.3  Development of partnerships with private sector and micro-finance institutions</v>
      </c>
      <c r="E176" s="56" t="s">
        <v>29</v>
      </c>
      <c r="F176" s="57" t="s">
        <v>45</v>
      </c>
      <c r="G176" s="58" t="s">
        <v>46</v>
      </c>
      <c r="H176" s="58" t="s">
        <v>249</v>
      </c>
      <c r="I176" s="175" t="s">
        <v>47</v>
      </c>
      <c r="J176" s="176">
        <v>4000</v>
      </c>
      <c r="K176" s="165">
        <v>0</v>
      </c>
      <c r="L176" s="153">
        <v>0</v>
      </c>
      <c r="M176" s="165">
        <v>0</v>
      </c>
      <c r="N176" s="153">
        <v>0</v>
      </c>
      <c r="O176" s="165">
        <v>1</v>
      </c>
      <c r="P176" s="153">
        <v>4000</v>
      </c>
      <c r="Q176" s="165">
        <v>1</v>
      </c>
      <c r="R176" s="153">
        <v>4000</v>
      </c>
      <c r="S176" s="165">
        <v>0</v>
      </c>
      <c r="T176" s="153">
        <v>0</v>
      </c>
      <c r="U176" s="161">
        <f t="shared" si="144"/>
        <v>2</v>
      </c>
      <c r="V176" s="153">
        <f t="shared" si="144"/>
        <v>8000</v>
      </c>
    </row>
    <row r="177" spans="2:23" ht="15" thickBot="1">
      <c r="B177" s="12"/>
      <c r="C177" s="13"/>
      <c r="D177" s="13" t="s">
        <v>253</v>
      </c>
      <c r="E177" s="13"/>
      <c r="F177" s="25"/>
      <c r="G177" s="14"/>
      <c r="H177" s="14"/>
      <c r="I177" s="170"/>
      <c r="J177" s="171"/>
      <c r="K177" s="148"/>
      <c r="L177" s="149">
        <f>+SUM(L172:L176)</f>
        <v>0</v>
      </c>
      <c r="M177" s="148"/>
      <c r="N177" s="149">
        <f>+SUM(N172:N176)</f>
        <v>4200</v>
      </c>
      <c r="O177" s="148"/>
      <c r="P177" s="149">
        <f>+SUM(P172:P176)</f>
        <v>122027.16</v>
      </c>
      <c r="Q177" s="148"/>
      <c r="R177" s="149">
        <f>+SUM(R172:R176)</f>
        <v>58307.16</v>
      </c>
      <c r="S177" s="148"/>
      <c r="T177" s="149">
        <f>+SUM(T172:T176)</f>
        <v>54307.16</v>
      </c>
      <c r="U177" s="148"/>
      <c r="V177" s="149">
        <f>+SUM(V172:V176)</f>
        <v>238841.47999999998</v>
      </c>
    </row>
    <row r="178" spans="2:23" ht="24.95" thickBot="1">
      <c r="B178" s="62" t="s">
        <v>142</v>
      </c>
      <c r="C178" s="56" t="s">
        <v>235</v>
      </c>
      <c r="D178" s="61" t="s">
        <v>254</v>
      </c>
      <c r="E178" s="56" t="s">
        <v>224</v>
      </c>
      <c r="F178" s="57" t="s">
        <v>30</v>
      </c>
      <c r="G178" s="58"/>
      <c r="H178" s="58"/>
      <c r="I178" s="31" t="s">
        <v>43</v>
      </c>
      <c r="J178" s="32">
        <v>36000</v>
      </c>
      <c r="K178" s="36"/>
      <c r="L178" s="51"/>
      <c r="M178" s="36">
        <v>1</v>
      </c>
      <c r="N178" s="51">
        <v>36000</v>
      </c>
      <c r="O178" s="36">
        <v>1</v>
      </c>
      <c r="P178" s="51">
        <v>36000</v>
      </c>
      <c r="Q178" s="36">
        <v>1</v>
      </c>
      <c r="R178" s="51">
        <v>36000</v>
      </c>
      <c r="S178" s="36">
        <v>1</v>
      </c>
      <c r="T178" s="51">
        <v>36000</v>
      </c>
      <c r="U178" s="41">
        <v>4</v>
      </c>
      <c r="V178" s="51">
        <f>T178*U178</f>
        <v>144000</v>
      </c>
      <c r="W178" s="91" t="s">
        <v>255</v>
      </c>
    </row>
    <row r="179" spans="2:23" ht="15" thickBot="1">
      <c r="B179" s="12"/>
      <c r="C179" s="13"/>
      <c r="D179" s="13" t="s">
        <v>256</v>
      </c>
      <c r="E179" s="13"/>
      <c r="F179" s="25"/>
      <c r="G179" s="14"/>
      <c r="H179" s="14"/>
      <c r="I179" s="12"/>
      <c r="J179" s="15"/>
      <c r="K179" s="37"/>
      <c r="L179" s="52">
        <f>L178</f>
        <v>0</v>
      </c>
      <c r="M179" s="37"/>
      <c r="N179" s="52">
        <f>N178</f>
        <v>36000</v>
      </c>
      <c r="O179" s="37"/>
      <c r="P179" s="52">
        <f>P178</f>
        <v>36000</v>
      </c>
      <c r="Q179" s="37"/>
      <c r="R179" s="52">
        <f>R178</f>
        <v>36000</v>
      </c>
      <c r="S179" s="37"/>
      <c r="T179" s="52">
        <f>T178</f>
        <v>36000</v>
      </c>
      <c r="U179" s="37"/>
      <c r="V179" s="52">
        <f>V178</f>
        <v>144000</v>
      </c>
    </row>
    <row r="180" spans="2:23" ht="15" thickBot="1">
      <c r="B180" s="16"/>
      <c r="C180" s="20" t="s">
        <v>257</v>
      </c>
      <c r="D180" s="17"/>
      <c r="E180" s="17"/>
      <c r="F180" s="26"/>
      <c r="G180" s="18"/>
      <c r="H180" s="18"/>
      <c r="I180" s="16"/>
      <c r="J180" s="19"/>
      <c r="K180" s="38"/>
      <c r="L180" s="53">
        <f>+SUM(L158:L178)/2</f>
        <v>63810</v>
      </c>
      <c r="M180" s="38"/>
      <c r="N180" s="53">
        <f>+SUM(N158:N179)/2</f>
        <v>187177.16</v>
      </c>
      <c r="O180" s="38"/>
      <c r="P180" s="53">
        <f>+SUM(P158:P179)/2</f>
        <v>284034.32</v>
      </c>
      <c r="Q180" s="38"/>
      <c r="R180" s="53">
        <f>+SUM(R158:R179)/2</f>
        <v>165627.53</v>
      </c>
      <c r="S180" s="38"/>
      <c r="T180" s="53">
        <f>+SUM(T158:T179)/2</f>
        <v>132147.16</v>
      </c>
      <c r="U180" s="38"/>
      <c r="V180" s="53">
        <f>+SUM(V158:V179)/2</f>
        <v>832796.16999999993</v>
      </c>
    </row>
    <row r="181" spans="2:23" ht="24.6">
      <c r="B181" s="31" t="s">
        <v>142</v>
      </c>
      <c r="C181" s="56" t="s">
        <v>258</v>
      </c>
      <c r="D181" s="61" t="s">
        <v>259</v>
      </c>
      <c r="E181" s="56" t="s">
        <v>29</v>
      </c>
      <c r="F181" s="69" t="s">
        <v>38</v>
      </c>
      <c r="G181" s="70" t="s">
        <v>39</v>
      </c>
      <c r="H181" s="58" t="s">
        <v>260</v>
      </c>
      <c r="I181" s="31" t="s">
        <v>36</v>
      </c>
      <c r="J181" s="32">
        <v>2500</v>
      </c>
      <c r="K181" s="36">
        <v>12</v>
      </c>
      <c r="L181" s="51">
        <f>J181*K181</f>
        <v>30000</v>
      </c>
      <c r="M181" s="36">
        <v>12</v>
      </c>
      <c r="N181" s="51">
        <f>J181*M181</f>
        <v>30000</v>
      </c>
      <c r="O181" s="36">
        <v>12</v>
      </c>
      <c r="P181" s="51">
        <f>O181*J181</f>
        <v>30000</v>
      </c>
      <c r="Q181" s="36">
        <v>12</v>
      </c>
      <c r="R181" s="51">
        <f>J181*Q181</f>
        <v>30000</v>
      </c>
      <c r="S181" s="36">
        <v>12</v>
      </c>
      <c r="T181" s="51">
        <f>J181*S181</f>
        <v>30000</v>
      </c>
      <c r="U181" s="41">
        <f t="shared" si="85"/>
        <v>60</v>
      </c>
      <c r="V181" s="51">
        <f t="shared" si="86"/>
        <v>150000</v>
      </c>
    </row>
    <row r="182" spans="2:23" ht="24.6">
      <c r="B182" s="31" t="s">
        <v>142</v>
      </c>
      <c r="C182" s="56" t="s">
        <v>258</v>
      </c>
      <c r="D182" s="61" t="s">
        <v>259</v>
      </c>
      <c r="E182" s="56" t="s">
        <v>29</v>
      </c>
      <c r="F182" s="69" t="s">
        <v>38</v>
      </c>
      <c r="G182" s="70" t="s">
        <v>261</v>
      </c>
      <c r="H182" s="58" t="s">
        <v>260</v>
      </c>
      <c r="I182" s="31" t="s">
        <v>43</v>
      </c>
      <c r="J182" s="32">
        <v>49000</v>
      </c>
      <c r="K182" s="36">
        <v>0.2</v>
      </c>
      <c r="L182" s="51">
        <v>6800</v>
      </c>
      <c r="M182" s="36">
        <v>0.2</v>
      </c>
      <c r="N182" s="51">
        <v>6800</v>
      </c>
      <c r="O182" s="36">
        <v>0.2</v>
      </c>
      <c r="P182" s="51">
        <v>6800</v>
      </c>
      <c r="Q182" s="36">
        <v>0.2</v>
      </c>
      <c r="R182" s="51">
        <v>6800</v>
      </c>
      <c r="S182" s="36">
        <v>0.2</v>
      </c>
      <c r="T182" s="51">
        <v>6800</v>
      </c>
      <c r="U182" s="41">
        <f t="shared" si="85"/>
        <v>1</v>
      </c>
      <c r="V182" s="51">
        <f t="shared" si="86"/>
        <v>34000</v>
      </c>
    </row>
    <row r="183" spans="2:23" ht="24.6">
      <c r="B183" s="31" t="s">
        <v>142</v>
      </c>
      <c r="C183" s="56" t="s">
        <v>258</v>
      </c>
      <c r="D183" s="56" t="s">
        <v>259</v>
      </c>
      <c r="E183" s="56" t="s">
        <v>29</v>
      </c>
      <c r="F183" s="57" t="s">
        <v>38</v>
      </c>
      <c r="G183" s="58" t="s">
        <v>262</v>
      </c>
      <c r="H183" s="58" t="s">
        <v>260</v>
      </c>
      <c r="I183" s="31" t="s">
        <v>12</v>
      </c>
      <c r="J183" s="32">
        <v>10000</v>
      </c>
      <c r="K183" s="36">
        <v>1</v>
      </c>
      <c r="L183" s="51">
        <v>10000</v>
      </c>
      <c r="M183" s="36">
        <v>1</v>
      </c>
      <c r="N183" s="51">
        <v>10000</v>
      </c>
      <c r="O183" s="36">
        <v>1</v>
      </c>
      <c r="P183" s="51">
        <v>10000</v>
      </c>
      <c r="Q183" s="36">
        <v>1</v>
      </c>
      <c r="R183" s="51">
        <v>10000</v>
      </c>
      <c r="S183" s="36">
        <v>1</v>
      </c>
      <c r="T183" s="51">
        <v>10000</v>
      </c>
      <c r="U183" s="41">
        <f t="shared" si="85"/>
        <v>5</v>
      </c>
      <c r="V183" s="51">
        <f t="shared" si="86"/>
        <v>50000</v>
      </c>
    </row>
    <row r="184" spans="2:23">
      <c r="B184" s="31" t="s">
        <v>142</v>
      </c>
      <c r="C184" s="56" t="s">
        <v>258</v>
      </c>
      <c r="D184" s="56" t="s">
        <v>259</v>
      </c>
      <c r="E184" s="56" t="s">
        <v>29</v>
      </c>
      <c r="F184" s="57" t="s">
        <v>184</v>
      </c>
      <c r="G184" s="58" t="s">
        <v>263</v>
      </c>
      <c r="H184" s="58" t="s">
        <v>260</v>
      </c>
      <c r="I184" s="31" t="s">
        <v>36</v>
      </c>
      <c r="J184" s="32">
        <v>1062</v>
      </c>
      <c r="K184" s="36">
        <v>9</v>
      </c>
      <c r="L184" s="51">
        <v>9558</v>
      </c>
      <c r="M184" s="36">
        <v>9</v>
      </c>
      <c r="N184" s="51">
        <v>9558</v>
      </c>
      <c r="O184" s="36">
        <v>9</v>
      </c>
      <c r="P184" s="51">
        <v>9558</v>
      </c>
      <c r="Q184" s="36">
        <v>9</v>
      </c>
      <c r="R184" s="51">
        <v>9558</v>
      </c>
      <c r="S184" s="36">
        <v>9</v>
      </c>
      <c r="T184" s="51">
        <v>9558</v>
      </c>
      <c r="U184" s="41">
        <f>+K184+M184+O184+Q184+S184</f>
        <v>45</v>
      </c>
      <c r="V184" s="51">
        <f>+L184+N184+P184+R184+T184</f>
        <v>47790</v>
      </c>
      <c r="W184" s="91" t="s">
        <v>264</v>
      </c>
    </row>
    <row r="185" spans="2:23" ht="24">
      <c r="B185" s="31" t="s">
        <v>142</v>
      </c>
      <c r="C185" s="56" t="s">
        <v>258</v>
      </c>
      <c r="D185" s="56" t="s">
        <v>259</v>
      </c>
      <c r="E185" s="56" t="s">
        <v>29</v>
      </c>
      <c r="F185" s="57" t="s">
        <v>30</v>
      </c>
      <c r="G185" s="58" t="s">
        <v>265</v>
      </c>
      <c r="H185" s="58" t="s">
        <v>260</v>
      </c>
      <c r="I185" s="31" t="s">
        <v>33</v>
      </c>
      <c r="J185" s="32">
        <v>797</v>
      </c>
      <c r="K185" s="36">
        <v>4</v>
      </c>
      <c r="L185" s="51">
        <f>K185*J185</f>
        <v>3188</v>
      </c>
      <c r="M185" s="36">
        <v>4</v>
      </c>
      <c r="N185" s="51">
        <f>M185*J185</f>
        <v>3188</v>
      </c>
      <c r="O185" s="36">
        <v>4</v>
      </c>
      <c r="P185" s="51">
        <f>O185*J185</f>
        <v>3188</v>
      </c>
      <c r="Q185" s="36">
        <v>4</v>
      </c>
      <c r="R185" s="51">
        <f>Q185*J185</f>
        <v>3188</v>
      </c>
      <c r="S185" s="36">
        <v>4</v>
      </c>
      <c r="T185" s="51">
        <f>S185*J185</f>
        <v>3188</v>
      </c>
      <c r="U185" s="41">
        <f>+K185+M185+O185+Q185+S185</f>
        <v>20</v>
      </c>
      <c r="V185" s="51">
        <f>+L185+N185+P185+R185+T185</f>
        <v>15940</v>
      </c>
    </row>
    <row r="186" spans="2:23" ht="15" thickBot="1">
      <c r="B186" s="31" t="s">
        <v>142</v>
      </c>
      <c r="C186" s="56" t="s">
        <v>258</v>
      </c>
      <c r="D186" s="56" t="s">
        <v>259</v>
      </c>
      <c r="E186" s="56" t="s">
        <v>29</v>
      </c>
      <c r="F186" s="57" t="s">
        <v>70</v>
      </c>
      <c r="G186" s="58" t="s">
        <v>266</v>
      </c>
      <c r="H186" s="58" t="s">
        <v>260</v>
      </c>
      <c r="I186" s="31" t="s">
        <v>43</v>
      </c>
      <c r="J186" s="32">
        <v>120000</v>
      </c>
      <c r="K186" s="36">
        <v>0</v>
      </c>
      <c r="L186" s="51">
        <v>0</v>
      </c>
      <c r="M186" s="36">
        <v>0.2</v>
      </c>
      <c r="N186" s="51">
        <f>J186/5</f>
        <v>24000</v>
      </c>
      <c r="O186" s="36">
        <v>0.2</v>
      </c>
      <c r="P186" s="51">
        <f>N186</f>
        <v>24000</v>
      </c>
      <c r="Q186" s="36">
        <v>0.2</v>
      </c>
      <c r="R186" s="51">
        <f>P186</f>
        <v>24000</v>
      </c>
      <c r="S186" s="36">
        <v>0.4</v>
      </c>
      <c r="T186" s="51">
        <f>R186*2</f>
        <v>48000</v>
      </c>
      <c r="U186" s="41">
        <f t="shared" si="85"/>
        <v>1</v>
      </c>
      <c r="V186" s="51">
        <f>+L186+N186+P186+R186+T186</f>
        <v>120000</v>
      </c>
    </row>
    <row r="187" spans="2:23" ht="15" thickBot="1">
      <c r="B187" s="12"/>
      <c r="C187" s="13"/>
      <c r="D187" s="13" t="s">
        <v>267</v>
      </c>
      <c r="E187" s="13"/>
      <c r="F187" s="25"/>
      <c r="G187" s="14"/>
      <c r="H187" s="14"/>
      <c r="I187" s="12"/>
      <c r="J187" s="15"/>
      <c r="K187" s="37"/>
      <c r="L187" s="52">
        <f>+SUM(L181:L186)</f>
        <v>59546</v>
      </c>
      <c r="M187" s="37"/>
      <c r="N187" s="52">
        <f>+SUM(N181:N186)</f>
        <v>83546</v>
      </c>
      <c r="O187" s="37"/>
      <c r="P187" s="52">
        <f>+SUM(P181:P186)</f>
        <v>83546</v>
      </c>
      <c r="Q187" s="37"/>
      <c r="R187" s="52">
        <f>+SUM(R181:R186)</f>
        <v>83546</v>
      </c>
      <c r="S187" s="37"/>
      <c r="T187" s="52">
        <f>+SUM(T181:T186)</f>
        <v>107546</v>
      </c>
      <c r="U187" s="37"/>
      <c r="V187" s="52">
        <f>+SUM(V181:V186)</f>
        <v>417730</v>
      </c>
    </row>
    <row r="188" spans="2:23" ht="15" thickBot="1">
      <c r="B188" s="16"/>
      <c r="C188" s="20" t="s">
        <v>268</v>
      </c>
      <c r="D188" s="17"/>
      <c r="E188" s="17"/>
      <c r="F188" s="26"/>
      <c r="G188" s="18"/>
      <c r="H188" s="18"/>
      <c r="I188" s="16"/>
      <c r="J188" s="19"/>
      <c r="K188" s="38"/>
      <c r="L188" s="53">
        <f>+SUM(L181:L187)/2</f>
        <v>59546</v>
      </c>
      <c r="M188" s="38"/>
      <c r="N188" s="53">
        <f>+SUM(N181:N187)/2</f>
        <v>83546</v>
      </c>
      <c r="O188" s="38"/>
      <c r="P188" s="53">
        <f>+SUM(P181:P187)/2</f>
        <v>83546</v>
      </c>
      <c r="Q188" s="38"/>
      <c r="R188" s="53">
        <f>+SUM(R181:R187)/2</f>
        <v>83546</v>
      </c>
      <c r="S188" s="38"/>
      <c r="T188" s="53">
        <f>+SUM(T181:T187)/2</f>
        <v>107546</v>
      </c>
      <c r="U188" s="38"/>
      <c r="V188" s="53">
        <f>+SUM(V181:V187)/2</f>
        <v>417730</v>
      </c>
    </row>
    <row r="189" spans="2:23" ht="15" thickBot="1">
      <c r="B189" s="24" t="s">
        <v>269</v>
      </c>
      <c r="C189" s="22"/>
      <c r="D189" s="23"/>
      <c r="E189" s="23"/>
      <c r="F189" s="27"/>
      <c r="G189" s="67"/>
      <c r="H189" s="67"/>
      <c r="I189" s="21"/>
      <c r="J189" s="33"/>
      <c r="K189" s="39"/>
      <c r="L189" s="54">
        <f>+L188+L180+L157+L107+L96</f>
        <v>1129233.05</v>
      </c>
      <c r="M189" s="39"/>
      <c r="N189" s="54">
        <f>+N188+N180+N157+N107+N96</f>
        <v>1993437.31</v>
      </c>
      <c r="O189" s="39"/>
      <c r="P189" s="54">
        <f>+P188+P180+P157+P107+P96</f>
        <v>2099887.17</v>
      </c>
      <c r="Q189" s="39"/>
      <c r="R189" s="54">
        <f>+R188+R180+R157+R107+R96</f>
        <v>1981480.38</v>
      </c>
      <c r="S189" s="39"/>
      <c r="T189" s="54">
        <f>+T188+T180+T157+T107+T96</f>
        <v>1308605.01</v>
      </c>
      <c r="U189" s="44"/>
      <c r="V189" s="54">
        <f>+V188+V180+V157+V107+V96</f>
        <v>8512642.9199999999</v>
      </c>
    </row>
    <row r="190" spans="2:23">
      <c r="B190" s="31" t="s">
        <v>270</v>
      </c>
      <c r="C190" s="56" t="s">
        <v>270</v>
      </c>
      <c r="D190" s="56" t="s">
        <v>271</v>
      </c>
      <c r="E190" s="56" t="s">
        <v>29</v>
      </c>
      <c r="F190" s="57" t="s">
        <v>184</v>
      </c>
      <c r="G190" s="58" t="s">
        <v>272</v>
      </c>
      <c r="H190" s="58" t="s">
        <v>273</v>
      </c>
      <c r="I190" s="31" t="s">
        <v>36</v>
      </c>
      <c r="J190" s="32">
        <v>1593</v>
      </c>
      <c r="K190" s="36">
        <v>12</v>
      </c>
      <c r="L190" s="51">
        <v>19116</v>
      </c>
      <c r="M190" s="36">
        <v>12</v>
      </c>
      <c r="N190" s="51">
        <v>19116</v>
      </c>
      <c r="O190" s="36">
        <v>12</v>
      </c>
      <c r="P190" s="51">
        <v>19116</v>
      </c>
      <c r="Q190" s="36">
        <v>12</v>
      </c>
      <c r="R190" s="51">
        <v>19116</v>
      </c>
      <c r="S190" s="36">
        <v>12</v>
      </c>
      <c r="T190" s="51">
        <v>19116</v>
      </c>
      <c r="U190" s="41">
        <f t="shared" ref="U190:U197" si="151">+K190+M190+O190+Q190+S190</f>
        <v>60</v>
      </c>
      <c r="V190" s="60">
        <f t="shared" ref="V190:V195" si="152">+L190+N190+P190+R190+T190</f>
        <v>95580</v>
      </c>
    </row>
    <row r="191" spans="2:23">
      <c r="B191" s="31" t="s">
        <v>270</v>
      </c>
      <c r="C191" s="56" t="s">
        <v>270</v>
      </c>
      <c r="D191" s="56" t="s">
        <v>271</v>
      </c>
      <c r="E191" s="56" t="s">
        <v>29</v>
      </c>
      <c r="F191" s="57" t="s">
        <v>184</v>
      </c>
      <c r="G191" s="58" t="s">
        <v>274</v>
      </c>
      <c r="H191" s="58" t="s">
        <v>273</v>
      </c>
      <c r="I191" s="31" t="s">
        <v>36</v>
      </c>
      <c r="J191" s="32">
        <v>849.6</v>
      </c>
      <c r="K191" s="36">
        <v>12</v>
      </c>
      <c r="L191" s="51">
        <v>10195.200000000001</v>
      </c>
      <c r="M191" s="36">
        <v>12</v>
      </c>
      <c r="N191" s="51">
        <v>10195.200000000001</v>
      </c>
      <c r="O191" s="36">
        <v>12</v>
      </c>
      <c r="P191" s="51">
        <v>10195.200000000001</v>
      </c>
      <c r="Q191" s="36">
        <v>12</v>
      </c>
      <c r="R191" s="51">
        <v>10195.200000000001</v>
      </c>
      <c r="S191" s="36">
        <v>12</v>
      </c>
      <c r="T191" s="51">
        <v>10195.200000000001</v>
      </c>
      <c r="U191" s="41">
        <f t="shared" si="151"/>
        <v>60</v>
      </c>
      <c r="V191" s="60">
        <f t="shared" si="152"/>
        <v>50976</v>
      </c>
    </row>
    <row r="192" spans="2:23">
      <c r="B192" s="31" t="s">
        <v>270</v>
      </c>
      <c r="C192" s="56" t="s">
        <v>270</v>
      </c>
      <c r="D192" s="56" t="s">
        <v>271</v>
      </c>
      <c r="E192" s="56" t="s">
        <v>29</v>
      </c>
      <c r="F192" s="57" t="s">
        <v>184</v>
      </c>
      <c r="G192" s="58" t="s">
        <v>275</v>
      </c>
      <c r="H192" s="58" t="s">
        <v>273</v>
      </c>
      <c r="I192" s="31" t="s">
        <v>36</v>
      </c>
      <c r="J192" s="32">
        <v>1593</v>
      </c>
      <c r="K192" s="36">
        <v>3</v>
      </c>
      <c r="L192" s="51">
        <v>4779</v>
      </c>
      <c r="M192" s="36">
        <v>3</v>
      </c>
      <c r="N192" s="51">
        <v>4779</v>
      </c>
      <c r="O192" s="36">
        <v>3</v>
      </c>
      <c r="P192" s="51">
        <v>4779</v>
      </c>
      <c r="Q192" s="36">
        <v>3</v>
      </c>
      <c r="R192" s="51">
        <v>4779</v>
      </c>
      <c r="S192" s="36">
        <v>3</v>
      </c>
      <c r="T192" s="51">
        <v>4779</v>
      </c>
      <c r="U192" s="41">
        <f t="shared" si="151"/>
        <v>15</v>
      </c>
      <c r="V192" s="60">
        <f t="shared" si="152"/>
        <v>23895</v>
      </c>
    </row>
    <row r="193" spans="2:23">
      <c r="B193" s="31" t="s">
        <v>270</v>
      </c>
      <c r="C193" s="56" t="s">
        <v>270</v>
      </c>
      <c r="D193" s="56" t="s">
        <v>271</v>
      </c>
      <c r="E193" s="56" t="s">
        <v>29</v>
      </c>
      <c r="F193" s="57" t="s">
        <v>63</v>
      </c>
      <c r="G193" s="58" t="s">
        <v>276</v>
      </c>
      <c r="H193" s="58" t="s">
        <v>273</v>
      </c>
      <c r="I193" s="31" t="s">
        <v>12</v>
      </c>
      <c r="J193" s="32">
        <v>5000</v>
      </c>
      <c r="K193" s="36">
        <v>5</v>
      </c>
      <c r="L193" s="51">
        <v>25000</v>
      </c>
      <c r="M193" s="36">
        <v>0</v>
      </c>
      <c r="N193" s="51">
        <v>0</v>
      </c>
      <c r="O193" s="36">
        <v>0</v>
      </c>
      <c r="P193" s="51">
        <v>0</v>
      </c>
      <c r="Q193" s="36">
        <v>0</v>
      </c>
      <c r="R193" s="51">
        <v>0</v>
      </c>
      <c r="S193" s="36">
        <v>0</v>
      </c>
      <c r="T193" s="51">
        <v>0</v>
      </c>
      <c r="U193" s="41">
        <f t="shared" si="151"/>
        <v>5</v>
      </c>
      <c r="V193" s="60">
        <f t="shared" si="152"/>
        <v>25000</v>
      </c>
    </row>
    <row r="194" spans="2:23">
      <c r="B194" s="31" t="s">
        <v>270</v>
      </c>
      <c r="C194" s="56" t="s">
        <v>270</v>
      </c>
      <c r="D194" s="56" t="s">
        <v>271</v>
      </c>
      <c r="E194" s="56" t="s">
        <v>29</v>
      </c>
      <c r="F194" s="57" t="s">
        <v>70</v>
      </c>
      <c r="G194" s="58" t="s">
        <v>216</v>
      </c>
      <c r="H194" s="58" t="s">
        <v>273</v>
      </c>
      <c r="I194" s="31" t="s">
        <v>36</v>
      </c>
      <c r="J194" s="32">
        <v>1250</v>
      </c>
      <c r="K194" s="36">
        <v>12</v>
      </c>
      <c r="L194" s="51">
        <f>J194*K194</f>
        <v>15000</v>
      </c>
      <c r="M194" s="36">
        <v>12</v>
      </c>
      <c r="N194" s="51">
        <f>J194*M194</f>
        <v>15000</v>
      </c>
      <c r="O194" s="36">
        <v>12</v>
      </c>
      <c r="P194" s="51">
        <f>J194*O194</f>
        <v>15000</v>
      </c>
      <c r="Q194" s="36">
        <v>12</v>
      </c>
      <c r="R194" s="51">
        <f>Q194*J194</f>
        <v>15000</v>
      </c>
      <c r="S194" s="36">
        <v>12</v>
      </c>
      <c r="T194" s="51">
        <f>S194*J194</f>
        <v>15000</v>
      </c>
      <c r="U194" s="41">
        <f t="shared" si="151"/>
        <v>60</v>
      </c>
      <c r="V194" s="60">
        <f t="shared" si="152"/>
        <v>75000</v>
      </c>
    </row>
    <row r="195" spans="2:23">
      <c r="B195" s="31" t="s">
        <v>270</v>
      </c>
      <c r="C195" s="56" t="s">
        <v>270</v>
      </c>
      <c r="D195" s="56" t="s">
        <v>271</v>
      </c>
      <c r="E195" s="56" t="s">
        <v>29</v>
      </c>
      <c r="F195" s="57" t="s">
        <v>70</v>
      </c>
      <c r="G195" s="58" t="s">
        <v>277</v>
      </c>
      <c r="H195" s="58" t="s">
        <v>273</v>
      </c>
      <c r="I195" s="31" t="s">
        <v>36</v>
      </c>
      <c r="J195" s="32">
        <v>300</v>
      </c>
      <c r="K195" s="36">
        <v>12</v>
      </c>
      <c r="L195" s="51">
        <v>3600</v>
      </c>
      <c r="M195" s="36">
        <v>12</v>
      </c>
      <c r="N195" s="51">
        <v>3600</v>
      </c>
      <c r="O195" s="36">
        <v>12</v>
      </c>
      <c r="P195" s="51">
        <v>3600</v>
      </c>
      <c r="Q195" s="36">
        <v>12</v>
      </c>
      <c r="R195" s="51">
        <v>3600</v>
      </c>
      <c r="S195" s="36">
        <v>12</v>
      </c>
      <c r="T195" s="51">
        <v>3600</v>
      </c>
      <c r="U195" s="41">
        <f t="shared" si="151"/>
        <v>60</v>
      </c>
      <c r="V195" s="51">
        <f t="shared" si="152"/>
        <v>18000</v>
      </c>
    </row>
    <row r="196" spans="2:23">
      <c r="B196" s="31" t="s">
        <v>270</v>
      </c>
      <c r="C196" s="56" t="s">
        <v>270</v>
      </c>
      <c r="D196" s="56" t="s">
        <v>271</v>
      </c>
      <c r="E196" s="56" t="s">
        <v>99</v>
      </c>
      <c r="F196" s="57" t="s">
        <v>278</v>
      </c>
      <c r="G196" s="58" t="s">
        <v>279</v>
      </c>
      <c r="H196" s="58" t="s">
        <v>273</v>
      </c>
      <c r="I196" s="31" t="s">
        <v>12</v>
      </c>
      <c r="J196" s="32">
        <v>3000</v>
      </c>
      <c r="K196" s="36">
        <v>4</v>
      </c>
      <c r="L196" s="51">
        <f>J196*K196</f>
        <v>12000</v>
      </c>
      <c r="M196" s="36">
        <v>4</v>
      </c>
      <c r="N196" s="51">
        <f>J196*M196</f>
        <v>12000</v>
      </c>
      <c r="O196" s="36">
        <v>4</v>
      </c>
      <c r="P196" s="51">
        <f>J196*O196</f>
        <v>12000</v>
      </c>
      <c r="Q196" s="36">
        <v>4</v>
      </c>
      <c r="R196" s="51">
        <f>J196*Q196</f>
        <v>12000</v>
      </c>
      <c r="S196" s="36">
        <v>4</v>
      </c>
      <c r="T196" s="51">
        <f>J196*S196</f>
        <v>12000</v>
      </c>
      <c r="U196" s="41">
        <f t="shared" si="151"/>
        <v>20</v>
      </c>
      <c r="V196" s="51">
        <f>+L196+N196+P196+R196+T196</f>
        <v>60000</v>
      </c>
    </row>
    <row r="197" spans="2:23" ht="15" thickBot="1">
      <c r="B197" s="31" t="s">
        <v>270</v>
      </c>
      <c r="C197" s="56" t="s">
        <v>270</v>
      </c>
      <c r="D197" s="56" t="s">
        <v>271</v>
      </c>
      <c r="E197" s="56" t="s">
        <v>224</v>
      </c>
      <c r="F197" s="57"/>
      <c r="G197" s="58" t="s">
        <v>216</v>
      </c>
      <c r="H197" s="58"/>
      <c r="I197" s="31"/>
      <c r="J197" s="32">
        <v>6000</v>
      </c>
      <c r="K197" s="36"/>
      <c r="L197" s="51">
        <f>J197*K197</f>
        <v>0</v>
      </c>
      <c r="M197" s="36">
        <v>1</v>
      </c>
      <c r="N197" s="51">
        <f>J197*M197</f>
        <v>6000</v>
      </c>
      <c r="O197" s="36">
        <v>1</v>
      </c>
      <c r="P197" s="51">
        <f>J197*O197</f>
        <v>6000</v>
      </c>
      <c r="Q197" s="36">
        <v>1</v>
      </c>
      <c r="R197" s="51">
        <f>J197*Q197</f>
        <v>6000</v>
      </c>
      <c r="S197" s="36">
        <v>1</v>
      </c>
      <c r="T197" s="51">
        <f>J197*S197</f>
        <v>6000</v>
      </c>
      <c r="U197" s="41">
        <f t="shared" si="151"/>
        <v>4</v>
      </c>
      <c r="V197" s="51">
        <f>+L197+N197+P197+R197+T197</f>
        <v>24000</v>
      </c>
    </row>
    <row r="198" spans="2:23" ht="15" thickBot="1">
      <c r="B198" s="145" t="s">
        <v>280</v>
      </c>
      <c r="C198" s="20"/>
      <c r="D198" s="17"/>
      <c r="E198" s="17"/>
      <c r="F198" s="26"/>
      <c r="G198" s="18"/>
      <c r="H198" s="18"/>
      <c r="I198" s="16"/>
      <c r="J198" s="19"/>
      <c r="K198" s="38"/>
      <c r="L198" s="53"/>
      <c r="M198" s="38"/>
      <c r="N198" s="53"/>
      <c r="O198" s="38"/>
      <c r="P198" s="53"/>
      <c r="Q198" s="38"/>
      <c r="R198" s="53"/>
      <c r="S198" s="38"/>
      <c r="T198" s="53"/>
      <c r="U198" s="38"/>
      <c r="V198" s="53"/>
    </row>
    <row r="199" spans="2:23">
      <c r="B199" s="31" t="s">
        <v>270</v>
      </c>
      <c r="C199" s="56" t="s">
        <v>270</v>
      </c>
      <c r="D199" s="56" t="s">
        <v>271</v>
      </c>
      <c r="E199" s="56" t="s">
        <v>29</v>
      </c>
      <c r="F199" s="57" t="s">
        <v>34</v>
      </c>
      <c r="G199" s="58" t="s">
        <v>281</v>
      </c>
      <c r="H199" s="58" t="s">
        <v>273</v>
      </c>
      <c r="I199" s="31" t="s">
        <v>36</v>
      </c>
      <c r="J199" s="32">
        <v>10620</v>
      </c>
      <c r="K199" s="36">
        <v>0</v>
      </c>
      <c r="L199" s="51">
        <v>0</v>
      </c>
      <c r="M199" s="36">
        <v>0</v>
      </c>
      <c r="N199" s="51">
        <v>0</v>
      </c>
      <c r="O199" s="36">
        <v>0</v>
      </c>
      <c r="P199" s="51">
        <v>0</v>
      </c>
      <c r="Q199" s="36">
        <v>0</v>
      </c>
      <c r="R199" s="51">
        <v>0</v>
      </c>
      <c r="S199" s="36">
        <v>4</v>
      </c>
      <c r="T199" s="51">
        <v>42480</v>
      </c>
      <c r="U199" s="41">
        <f t="shared" ref="U199:V206" si="153">+K199+M199+O199+Q199+S199</f>
        <v>4</v>
      </c>
      <c r="V199" s="60">
        <f t="shared" si="153"/>
        <v>42480</v>
      </c>
      <c r="W199" s="91" t="s">
        <v>282</v>
      </c>
    </row>
    <row r="200" spans="2:23">
      <c r="B200" s="31" t="s">
        <v>270</v>
      </c>
      <c r="C200" s="56" t="s">
        <v>270</v>
      </c>
      <c r="D200" s="56" t="s">
        <v>271</v>
      </c>
      <c r="E200" s="56" t="s">
        <v>29</v>
      </c>
      <c r="F200" s="57" t="s">
        <v>34</v>
      </c>
      <c r="G200" s="58" t="s">
        <v>283</v>
      </c>
      <c r="H200" s="58" t="s">
        <v>273</v>
      </c>
      <c r="I200" s="31" t="s">
        <v>36</v>
      </c>
      <c r="J200" s="32">
        <v>10620</v>
      </c>
      <c r="K200" s="36">
        <v>0</v>
      </c>
      <c r="L200" s="51">
        <v>0</v>
      </c>
      <c r="M200" s="36">
        <v>0</v>
      </c>
      <c r="N200" s="51">
        <v>0</v>
      </c>
      <c r="O200" s="36">
        <v>3</v>
      </c>
      <c r="P200" s="51">
        <v>31860</v>
      </c>
      <c r="Q200" s="36">
        <v>0</v>
      </c>
      <c r="R200" s="51">
        <v>0</v>
      </c>
      <c r="S200" s="36">
        <v>0</v>
      </c>
      <c r="T200" s="51">
        <v>0</v>
      </c>
      <c r="U200" s="41">
        <f t="shared" si="153"/>
        <v>3</v>
      </c>
      <c r="V200" s="60">
        <f t="shared" si="153"/>
        <v>31860</v>
      </c>
    </row>
    <row r="201" spans="2:23">
      <c r="B201" s="31" t="s">
        <v>270</v>
      </c>
      <c r="C201" s="56" t="s">
        <v>270</v>
      </c>
      <c r="D201" s="56" t="s">
        <v>271</v>
      </c>
      <c r="E201" s="56" t="s">
        <v>29</v>
      </c>
      <c r="F201" s="57" t="s">
        <v>184</v>
      </c>
      <c r="G201" s="58" t="s">
        <v>284</v>
      </c>
      <c r="H201" s="58" t="s">
        <v>273</v>
      </c>
      <c r="I201" s="31" t="s">
        <v>36</v>
      </c>
      <c r="J201" s="32">
        <v>3186</v>
      </c>
      <c r="K201" s="36">
        <v>0</v>
      </c>
      <c r="L201" s="51">
        <v>0</v>
      </c>
      <c r="M201" s="36">
        <v>0</v>
      </c>
      <c r="N201" s="51">
        <v>0</v>
      </c>
      <c r="O201" s="36">
        <v>0</v>
      </c>
      <c r="P201" s="51">
        <v>0</v>
      </c>
      <c r="Q201" s="36">
        <v>0</v>
      </c>
      <c r="R201" s="51">
        <v>0</v>
      </c>
      <c r="S201" s="36">
        <v>4</v>
      </c>
      <c r="T201" s="51">
        <v>12744</v>
      </c>
      <c r="U201" s="41">
        <f t="shared" si="153"/>
        <v>4</v>
      </c>
      <c r="V201" s="60">
        <f t="shared" si="153"/>
        <v>12744</v>
      </c>
    </row>
    <row r="202" spans="2:23">
      <c r="B202" s="31" t="s">
        <v>270</v>
      </c>
      <c r="C202" s="56" t="s">
        <v>270</v>
      </c>
      <c r="D202" s="56" t="s">
        <v>271</v>
      </c>
      <c r="E202" s="56" t="s">
        <v>29</v>
      </c>
      <c r="F202" s="57" t="s">
        <v>184</v>
      </c>
      <c r="G202" s="58" t="s">
        <v>285</v>
      </c>
      <c r="H202" s="58" t="s">
        <v>273</v>
      </c>
      <c r="I202" s="31" t="s">
        <v>36</v>
      </c>
      <c r="J202" s="32">
        <v>3186</v>
      </c>
      <c r="K202" s="36">
        <v>0</v>
      </c>
      <c r="L202" s="51">
        <v>0</v>
      </c>
      <c r="M202" s="36">
        <v>0</v>
      </c>
      <c r="N202" s="51">
        <v>0</v>
      </c>
      <c r="O202" s="36">
        <v>3</v>
      </c>
      <c r="P202" s="51">
        <v>9558</v>
      </c>
      <c r="Q202" s="36">
        <v>0</v>
      </c>
      <c r="R202" s="51">
        <v>0</v>
      </c>
      <c r="S202" s="36">
        <v>0</v>
      </c>
      <c r="T202" s="51">
        <v>0</v>
      </c>
      <c r="U202" s="41">
        <f t="shared" si="153"/>
        <v>3</v>
      </c>
      <c r="V202" s="60">
        <f t="shared" si="153"/>
        <v>9558</v>
      </c>
    </row>
    <row r="203" spans="2:23">
      <c r="B203" s="31" t="s">
        <v>270</v>
      </c>
      <c r="C203" s="56" t="s">
        <v>270</v>
      </c>
      <c r="D203" s="56" t="s">
        <v>271</v>
      </c>
      <c r="E203" s="56" t="s">
        <v>29</v>
      </c>
      <c r="F203" s="57" t="s">
        <v>45</v>
      </c>
      <c r="G203" s="58" t="s">
        <v>286</v>
      </c>
      <c r="H203" s="58" t="s">
        <v>273</v>
      </c>
      <c r="I203" s="31" t="s">
        <v>47</v>
      </c>
      <c r="J203" s="32">
        <v>5000</v>
      </c>
      <c r="K203" s="36">
        <v>0</v>
      </c>
      <c r="L203" s="51">
        <v>0</v>
      </c>
      <c r="M203" s="36">
        <v>0</v>
      </c>
      <c r="N203" s="51">
        <v>0</v>
      </c>
      <c r="O203" s="36">
        <v>0</v>
      </c>
      <c r="P203" s="51">
        <v>0</v>
      </c>
      <c r="Q203" s="36">
        <v>0</v>
      </c>
      <c r="R203" s="51">
        <v>0</v>
      </c>
      <c r="S203" s="36">
        <v>7</v>
      </c>
      <c r="T203" s="51">
        <v>35000</v>
      </c>
      <c r="U203" s="41">
        <f t="shared" si="153"/>
        <v>7</v>
      </c>
      <c r="V203" s="60">
        <f t="shared" si="153"/>
        <v>35000</v>
      </c>
    </row>
    <row r="204" spans="2:23">
      <c r="B204" s="31" t="s">
        <v>270</v>
      </c>
      <c r="C204" s="56" t="s">
        <v>270</v>
      </c>
      <c r="D204" s="56" t="s">
        <v>271</v>
      </c>
      <c r="E204" s="56" t="s">
        <v>29</v>
      </c>
      <c r="F204" s="57" t="s">
        <v>45</v>
      </c>
      <c r="G204" s="58" t="s">
        <v>287</v>
      </c>
      <c r="H204" s="58" t="s">
        <v>273</v>
      </c>
      <c r="I204" s="31" t="s">
        <v>47</v>
      </c>
      <c r="J204" s="32">
        <v>5000</v>
      </c>
      <c r="K204" s="36">
        <v>0</v>
      </c>
      <c r="L204" s="51">
        <v>0</v>
      </c>
      <c r="M204" s="36">
        <v>0</v>
      </c>
      <c r="N204" s="51">
        <v>0</v>
      </c>
      <c r="O204" s="36">
        <v>6</v>
      </c>
      <c r="P204" s="51">
        <v>30000</v>
      </c>
      <c r="Q204" s="36">
        <v>0</v>
      </c>
      <c r="R204" s="51">
        <v>0</v>
      </c>
      <c r="S204" s="36">
        <v>0</v>
      </c>
      <c r="T204" s="51">
        <v>0</v>
      </c>
      <c r="U204" s="41">
        <f t="shared" si="153"/>
        <v>6</v>
      </c>
      <c r="V204" s="60">
        <f t="shared" si="153"/>
        <v>30000</v>
      </c>
    </row>
    <row r="205" spans="2:23">
      <c r="B205" s="31" t="s">
        <v>270</v>
      </c>
      <c r="C205" s="56" t="s">
        <v>270</v>
      </c>
      <c r="D205" s="56" t="s">
        <v>271</v>
      </c>
      <c r="E205" s="56" t="s">
        <v>29</v>
      </c>
      <c r="F205" s="57" t="s">
        <v>70</v>
      </c>
      <c r="G205" s="58" t="s">
        <v>288</v>
      </c>
      <c r="H205" s="58" t="s">
        <v>273</v>
      </c>
      <c r="I205" s="31" t="s">
        <v>43</v>
      </c>
      <c r="J205" s="32">
        <v>9776</v>
      </c>
      <c r="K205" s="36">
        <v>0</v>
      </c>
      <c r="L205" s="51">
        <v>0</v>
      </c>
      <c r="M205" s="36">
        <v>0</v>
      </c>
      <c r="N205" s="51">
        <v>0</v>
      </c>
      <c r="O205" s="36">
        <v>0</v>
      </c>
      <c r="P205" s="51">
        <v>0</v>
      </c>
      <c r="Q205" s="36">
        <v>0</v>
      </c>
      <c r="R205" s="51">
        <v>0</v>
      </c>
      <c r="S205" s="36">
        <v>1</v>
      </c>
      <c r="T205" s="51">
        <v>9776</v>
      </c>
      <c r="U205" s="41">
        <f t="shared" si="153"/>
        <v>1</v>
      </c>
      <c r="V205" s="60">
        <f t="shared" si="153"/>
        <v>9776</v>
      </c>
    </row>
    <row r="206" spans="2:23" ht="15" thickBot="1">
      <c r="B206" s="31" t="s">
        <v>270</v>
      </c>
      <c r="C206" s="56" t="s">
        <v>270</v>
      </c>
      <c r="D206" s="56" t="s">
        <v>271</v>
      </c>
      <c r="E206" s="56" t="s">
        <v>29</v>
      </c>
      <c r="F206" s="57" t="s">
        <v>70</v>
      </c>
      <c r="G206" s="58" t="s">
        <v>289</v>
      </c>
      <c r="H206" s="58" t="s">
        <v>273</v>
      </c>
      <c r="I206" s="31" t="s">
        <v>43</v>
      </c>
      <c r="J206" s="32">
        <v>8582</v>
      </c>
      <c r="K206" s="36">
        <v>0</v>
      </c>
      <c r="L206" s="51">
        <v>0</v>
      </c>
      <c r="M206" s="36">
        <v>0</v>
      </c>
      <c r="N206" s="51">
        <v>0</v>
      </c>
      <c r="O206" s="36">
        <v>1</v>
      </c>
      <c r="P206" s="51">
        <v>8582</v>
      </c>
      <c r="Q206" s="36">
        <v>0</v>
      </c>
      <c r="R206" s="51">
        <v>0</v>
      </c>
      <c r="S206" s="36">
        <v>0</v>
      </c>
      <c r="T206" s="51">
        <v>0</v>
      </c>
      <c r="U206" s="41">
        <f t="shared" si="153"/>
        <v>1</v>
      </c>
      <c r="V206" s="60">
        <f t="shared" si="153"/>
        <v>8582</v>
      </c>
    </row>
    <row r="207" spans="2:23" ht="15" thickBot="1">
      <c r="B207" s="24" t="s">
        <v>290</v>
      </c>
      <c r="C207" s="22"/>
      <c r="D207" s="23"/>
      <c r="E207" s="23"/>
      <c r="F207" s="27"/>
      <c r="G207" s="67"/>
      <c r="H207" s="67"/>
      <c r="I207" s="21"/>
      <c r="J207" s="33"/>
      <c r="K207" s="39"/>
      <c r="L207" s="54">
        <f>+SUM(L190:L206)</f>
        <v>89690.2</v>
      </c>
      <c r="M207" s="230"/>
      <c r="N207" s="54">
        <f t="shared" ref="N207:T207" si="154">+SUM(N190:N206)</f>
        <v>70690.2</v>
      </c>
      <c r="O207" s="230"/>
      <c r="P207" s="54">
        <f t="shared" si="154"/>
        <v>150690.20000000001</v>
      </c>
      <c r="Q207" s="230"/>
      <c r="R207" s="54">
        <f t="shared" si="154"/>
        <v>70690.2</v>
      </c>
      <c r="S207" s="230"/>
      <c r="T207" s="54">
        <f t="shared" si="154"/>
        <v>170690.2</v>
      </c>
      <c r="U207" s="44"/>
      <c r="V207" s="54">
        <f>+SUM(V190:V206)</f>
        <v>552451</v>
      </c>
    </row>
    <row r="208" spans="2:23" ht="15" thickBot="1">
      <c r="B208" s="28" t="s">
        <v>291</v>
      </c>
      <c r="C208" s="231"/>
      <c r="D208" s="29"/>
      <c r="E208" s="29"/>
      <c r="F208" s="30"/>
      <c r="G208" s="68"/>
      <c r="H208" s="68"/>
      <c r="I208" s="34"/>
      <c r="J208" s="35"/>
      <c r="K208" s="40"/>
      <c r="L208" s="55">
        <f>+L207+L189+L88</f>
        <v>1920226.03</v>
      </c>
      <c r="M208" s="40"/>
      <c r="N208" s="55">
        <f>+N207+N189+N88</f>
        <v>2827730.41</v>
      </c>
      <c r="O208" s="40"/>
      <c r="P208" s="55">
        <f>+P207+P189+P88</f>
        <v>2694054.79</v>
      </c>
      <c r="Q208" s="40"/>
      <c r="R208" s="55">
        <f>+R207+R189+R88</f>
        <v>2478177.7999999998</v>
      </c>
      <c r="S208" s="40"/>
      <c r="T208" s="55">
        <f>+T207+T189+T88</f>
        <v>1833810.71</v>
      </c>
      <c r="U208" s="45"/>
      <c r="V208" s="55">
        <f>+V207+V189+V88</f>
        <v>11753999.74</v>
      </c>
      <c r="W208" s="151">
        <f>11754000-V208</f>
        <v>0.25999999977648258</v>
      </c>
    </row>
    <row r="209" spans="2:23" ht="15" thickBot="1">
      <c r="B209" s="28" t="s">
        <v>292</v>
      </c>
      <c r="C209" s="231"/>
      <c r="D209" s="29"/>
      <c r="E209" s="59" t="s">
        <v>29</v>
      </c>
      <c r="F209" s="30"/>
      <c r="G209" s="68"/>
      <c r="H209" s="68"/>
      <c r="I209" s="34"/>
      <c r="J209" s="35"/>
      <c r="K209" s="40"/>
      <c r="L209" s="55">
        <f>+SUMIFS(L6:L208,$E$6:$E$208,$E209)</f>
        <v>1653226.03</v>
      </c>
      <c r="M209" s="40"/>
      <c r="N209" s="55">
        <f>+SUMIFS(N6:N208,$E$6:$E$208,$E209)</f>
        <v>2442230.41</v>
      </c>
      <c r="O209" s="40"/>
      <c r="P209" s="55">
        <f>+SUMIFS(P6:P208,$E$6:$E$208,$E209)</f>
        <v>2333554.79</v>
      </c>
      <c r="Q209" s="40"/>
      <c r="R209" s="55">
        <f>+SUMIFS(R6:R208,$E$6:$E$208,$E209)</f>
        <v>2107677.7999999998</v>
      </c>
      <c r="S209" s="40"/>
      <c r="T209" s="55">
        <f>+SUMIFS(T6:T208,$E$6:$E$208,$E209)</f>
        <v>1463310.71</v>
      </c>
      <c r="U209" s="45"/>
      <c r="V209" s="55">
        <f>+SUMIFS(V6:V208,$E$6:$E$208,$E209)</f>
        <v>9999999.7400000002</v>
      </c>
      <c r="W209" s="151">
        <f>10000000-V209</f>
        <v>0.25999999977648258</v>
      </c>
    </row>
    <row r="210" spans="2:23" ht="15" thickBot="1">
      <c r="B210" s="28"/>
      <c r="C210" s="231"/>
      <c r="D210" s="29"/>
      <c r="E210" s="59" t="s">
        <v>99</v>
      </c>
      <c r="F210" s="30"/>
      <c r="G210" s="68"/>
      <c r="H210" s="68"/>
      <c r="I210" s="34"/>
      <c r="J210" s="35"/>
      <c r="K210" s="40"/>
      <c r="L210" s="55">
        <f>+SUMIFS(L5:L207,$E$5:$E$207,$E210)</f>
        <v>267000</v>
      </c>
      <c r="M210" s="40"/>
      <c r="N210" s="55">
        <f>+SUMIFS(N5:N207,$E$5:$E$207,$E210)</f>
        <v>247000</v>
      </c>
      <c r="O210" s="40"/>
      <c r="P210" s="55">
        <f>+SUMIFS(P5:P207,$E$5:$E$207,$E210)</f>
        <v>222000</v>
      </c>
      <c r="Q210" s="40"/>
      <c r="R210" s="55">
        <f>+SUMIFS(R5:R207,$E$5:$E$207,$E210)</f>
        <v>232000</v>
      </c>
      <c r="S210" s="40"/>
      <c r="T210" s="55">
        <f>+SUMIFS(T5:T207,$E$5:$E$207,$E210)</f>
        <v>232000</v>
      </c>
      <c r="U210" s="45"/>
      <c r="V210" s="55">
        <f>+SUMIFS(V5:V207,$E$5:$E$207,$E210)</f>
        <v>1200000</v>
      </c>
    </row>
    <row r="211" spans="2:23" ht="15" thickBot="1">
      <c r="B211" s="28"/>
      <c r="C211" s="231"/>
      <c r="D211" s="29"/>
      <c r="E211" s="59" t="s">
        <v>224</v>
      </c>
      <c r="F211" s="30"/>
      <c r="G211" s="68"/>
      <c r="H211" s="68"/>
      <c r="I211" s="34"/>
      <c r="J211" s="35"/>
      <c r="K211" s="40"/>
      <c r="L211" s="55">
        <f>+SUMIFS(L5:L207,$E$5:$E$207,$E211)</f>
        <v>0</v>
      </c>
      <c r="M211" s="40"/>
      <c r="N211" s="55">
        <f>+SUMIFS(N5:N207,$E$5:$E$207,$E211)</f>
        <v>138500</v>
      </c>
      <c r="O211" s="40"/>
      <c r="P211" s="55">
        <f>+SUMIFS(P5:P207,$E$5:$E$207,$E211)</f>
        <v>138500</v>
      </c>
      <c r="Q211" s="40"/>
      <c r="R211" s="55">
        <f>+SUMIFS(R5:R207,$E$5:$E$207,$E211)</f>
        <v>138500</v>
      </c>
      <c r="S211" s="40"/>
      <c r="T211" s="55">
        <f>+SUMIFS(T5:T207,$E$5:$E$207,$E211)</f>
        <v>138500</v>
      </c>
      <c r="U211" s="45"/>
      <c r="V211" s="55">
        <f>+SUMIFS(V5:V207,$E$5:$E$207,$E211)</f>
        <v>554000</v>
      </c>
    </row>
  </sheetData>
  <autoFilter ref="B6:V211" xr:uid="{00000000-0009-0000-0000-000000000000}"/>
  <mergeCells count="3">
    <mergeCell ref="I4:J4"/>
    <mergeCell ref="K4:V4"/>
    <mergeCell ref="W5:W6"/>
  </mergeCells>
  <dataValidations count="1">
    <dataValidation type="list" allowBlank="1" showInputMessage="1" showErrorMessage="1" sqref="B73:B77" xr:uid="{00000000-0002-0000-0000-000000000000}">
      <formula1>Components</formula1>
    </dataValidation>
  </dataValidations>
  <pageMargins left="0.7" right="0.7" top="0.75" bottom="0.75" header="0.3" footer="0.3"/>
  <pageSetup paperSize="8" scale="6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Please select from drop down list" xr:uid="{00000000-0002-0000-0000-000001000000}">
          <x14:formula1>
            <xm:f>'C:\Users\RANDRIANARISON\Documents\2019\FAO\Ivory Coast\SAP\[Simplified_Approval_Process_-_Annex_3__SAP_budget_details_template.xlsx]Title Lists'!#REF!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0"/>
  <sheetViews>
    <sheetView zoomScaleNormal="100" workbookViewId="0">
      <selection activeCell="A95" sqref="A95"/>
    </sheetView>
  </sheetViews>
  <sheetFormatPr defaultColWidth="9.140625" defaultRowHeight="9.9499999999999993"/>
  <cols>
    <col min="1" max="1" width="11.85546875" style="71" customWidth="1"/>
    <col min="2" max="2" width="16.5703125" style="71" bestFit="1" customWidth="1"/>
    <col min="3" max="3" width="27.5703125" style="71" bestFit="1" customWidth="1"/>
    <col min="4" max="4" width="74.42578125" style="71" customWidth="1"/>
    <col min="5" max="16384" width="9.140625" style="71"/>
  </cols>
  <sheetData>
    <row r="1" spans="1:4" ht="18.600000000000001">
      <c r="A1" s="79" t="s">
        <v>293</v>
      </c>
      <c r="B1" s="83"/>
      <c r="C1" s="83"/>
      <c r="D1" s="83"/>
    </row>
    <row r="2" spans="1:4" s="85" customFormat="1" ht="18.600000000000001">
      <c r="A2" s="84"/>
    </row>
    <row r="3" spans="1:4" ht="34.5">
      <c r="A3" s="75" t="s">
        <v>294</v>
      </c>
      <c r="B3" s="75" t="s">
        <v>295</v>
      </c>
      <c r="C3" s="75" t="s">
        <v>296</v>
      </c>
      <c r="D3" s="75" t="s">
        <v>297</v>
      </c>
    </row>
    <row r="4" spans="1:4">
      <c r="A4" s="73" t="s">
        <v>298</v>
      </c>
      <c r="B4" s="74" t="s">
        <v>32</v>
      </c>
      <c r="C4" s="73" t="s">
        <v>30</v>
      </c>
      <c r="D4" s="93" t="s">
        <v>299</v>
      </c>
    </row>
    <row r="5" spans="1:4">
      <c r="A5" s="73"/>
      <c r="B5" s="73"/>
      <c r="C5" s="73" t="s">
        <v>300</v>
      </c>
      <c r="D5" s="93" t="s">
        <v>301</v>
      </c>
    </row>
    <row r="6" spans="1:4">
      <c r="A6" s="73"/>
      <c r="B6" s="73"/>
      <c r="C6" s="73" t="s">
        <v>45</v>
      </c>
      <c r="D6" s="93" t="s">
        <v>302</v>
      </c>
    </row>
    <row r="7" spans="1:4" ht="20.100000000000001">
      <c r="A7" s="73"/>
      <c r="B7" s="73"/>
      <c r="C7" s="73" t="s">
        <v>38</v>
      </c>
      <c r="D7" s="72" t="s">
        <v>303</v>
      </c>
    </row>
    <row r="8" spans="1:4">
      <c r="A8" s="73" t="s">
        <v>304</v>
      </c>
      <c r="B8" s="92" t="s">
        <v>51</v>
      </c>
      <c r="C8" s="73" t="s">
        <v>30</v>
      </c>
      <c r="D8" s="93" t="s">
        <v>305</v>
      </c>
    </row>
    <row r="9" spans="1:4">
      <c r="A9" s="73"/>
      <c r="B9" s="73"/>
      <c r="C9" s="73" t="s">
        <v>45</v>
      </c>
      <c r="D9" s="93" t="s">
        <v>306</v>
      </c>
    </row>
    <row r="10" spans="1:4">
      <c r="A10" s="73"/>
      <c r="B10" s="73"/>
      <c r="C10" s="73" t="s">
        <v>38</v>
      </c>
      <c r="D10" s="72" t="s">
        <v>307</v>
      </c>
    </row>
    <row r="11" spans="1:4" ht="20.100000000000001">
      <c r="A11" s="73" t="s">
        <v>308</v>
      </c>
      <c r="B11" s="73" t="s">
        <v>57</v>
      </c>
      <c r="C11" s="73" t="s">
        <v>30</v>
      </c>
      <c r="D11" s="72" t="s">
        <v>309</v>
      </c>
    </row>
    <row r="12" spans="1:4">
      <c r="A12" s="73"/>
      <c r="B12" s="73"/>
      <c r="C12" s="73" t="s">
        <v>30</v>
      </c>
      <c r="D12" s="93" t="s">
        <v>310</v>
      </c>
    </row>
    <row r="13" spans="1:4">
      <c r="A13" s="73"/>
      <c r="B13" s="73"/>
      <c r="C13" s="73" t="s">
        <v>45</v>
      </c>
      <c r="D13" s="93" t="s">
        <v>311</v>
      </c>
    </row>
    <row r="14" spans="1:4" ht="20.100000000000001">
      <c r="A14" s="73"/>
      <c r="B14" s="73"/>
      <c r="C14" s="73" t="s">
        <v>38</v>
      </c>
      <c r="D14" s="72" t="s">
        <v>312</v>
      </c>
    </row>
    <row r="15" spans="1:4">
      <c r="A15" s="73"/>
      <c r="B15" s="73"/>
      <c r="C15" s="73" t="s">
        <v>114</v>
      </c>
      <c r="D15" s="73" t="s">
        <v>313</v>
      </c>
    </row>
    <row r="16" spans="1:4">
      <c r="A16" s="73"/>
      <c r="B16" s="73"/>
      <c r="C16" s="73"/>
      <c r="D16" s="73" t="s">
        <v>314</v>
      </c>
    </row>
    <row r="17" spans="1:4">
      <c r="A17" s="73"/>
      <c r="B17" s="73"/>
      <c r="C17" s="73"/>
      <c r="D17" s="73" t="s">
        <v>315</v>
      </c>
    </row>
    <row r="18" spans="1:4">
      <c r="A18" s="73"/>
      <c r="B18" s="73"/>
      <c r="C18" s="73"/>
      <c r="D18" s="73" t="s">
        <v>316</v>
      </c>
    </row>
    <row r="19" spans="1:4">
      <c r="A19" s="73"/>
      <c r="B19" s="73"/>
      <c r="C19" s="73" t="s">
        <v>317</v>
      </c>
      <c r="D19" s="73" t="s">
        <v>318</v>
      </c>
    </row>
    <row r="20" spans="1:4">
      <c r="A20" s="73" t="s">
        <v>319</v>
      </c>
      <c r="B20" s="73" t="s">
        <v>76</v>
      </c>
      <c r="C20" s="73" t="s">
        <v>30</v>
      </c>
      <c r="D20" s="93" t="s">
        <v>320</v>
      </c>
    </row>
    <row r="21" spans="1:4">
      <c r="A21" s="73"/>
      <c r="B21" s="73"/>
      <c r="C21" s="73" t="s">
        <v>38</v>
      </c>
      <c r="D21" s="72" t="s">
        <v>321</v>
      </c>
    </row>
    <row r="22" spans="1:4">
      <c r="A22" s="73"/>
      <c r="B22" s="73"/>
      <c r="C22" s="73" t="s">
        <v>45</v>
      </c>
      <c r="D22" s="93" t="s">
        <v>322</v>
      </c>
    </row>
    <row r="23" spans="1:4">
      <c r="A23" s="73" t="s">
        <v>323</v>
      </c>
      <c r="B23" s="73" t="s">
        <v>87</v>
      </c>
      <c r="C23" s="73" t="s">
        <v>300</v>
      </c>
      <c r="D23" s="93" t="s">
        <v>324</v>
      </c>
    </row>
    <row r="24" spans="1:4">
      <c r="A24" s="73"/>
      <c r="B24" s="73"/>
      <c r="C24" s="73" t="s">
        <v>30</v>
      </c>
      <c r="D24" s="93" t="s">
        <v>325</v>
      </c>
    </row>
    <row r="25" spans="1:4" ht="20.100000000000001">
      <c r="A25" s="73"/>
      <c r="B25" s="73"/>
      <c r="C25" s="73" t="s">
        <v>38</v>
      </c>
      <c r="D25" s="72" t="s">
        <v>326</v>
      </c>
    </row>
    <row r="26" spans="1:4">
      <c r="A26" s="73"/>
      <c r="B26" s="73"/>
      <c r="C26" s="73" t="s">
        <v>45</v>
      </c>
      <c r="D26" s="93" t="s">
        <v>327</v>
      </c>
    </row>
    <row r="27" spans="1:4">
      <c r="A27" s="73" t="s">
        <v>328</v>
      </c>
      <c r="B27" s="73" t="s">
        <v>94</v>
      </c>
      <c r="C27" s="73" t="s">
        <v>30</v>
      </c>
      <c r="D27" s="93" t="s">
        <v>325</v>
      </c>
    </row>
    <row r="28" spans="1:4">
      <c r="A28" s="73"/>
      <c r="B28" s="73"/>
      <c r="C28" s="73" t="s">
        <v>38</v>
      </c>
      <c r="D28" s="73" t="s">
        <v>329</v>
      </c>
    </row>
    <row r="29" spans="1:4">
      <c r="A29" s="73" t="s">
        <v>330</v>
      </c>
      <c r="B29" s="73" t="s">
        <v>106</v>
      </c>
      <c r="C29" s="73" t="s">
        <v>114</v>
      </c>
      <c r="D29" s="73" t="s">
        <v>331</v>
      </c>
    </row>
    <row r="30" spans="1:4">
      <c r="A30" s="73"/>
      <c r="B30" s="73"/>
      <c r="C30" s="73" t="s">
        <v>30</v>
      </c>
      <c r="D30" s="93" t="s">
        <v>332</v>
      </c>
    </row>
    <row r="31" spans="1:4">
      <c r="A31" s="73"/>
      <c r="B31" s="73"/>
      <c r="C31" s="73" t="s">
        <v>45</v>
      </c>
      <c r="D31" s="93" t="s">
        <v>333</v>
      </c>
    </row>
    <row r="32" spans="1:4" ht="20.100000000000001">
      <c r="A32" s="73"/>
      <c r="B32" s="73"/>
      <c r="C32" s="73" t="s">
        <v>38</v>
      </c>
      <c r="D32" s="72" t="s">
        <v>334</v>
      </c>
    </row>
    <row r="33" spans="1:4" ht="30">
      <c r="A33" s="73" t="s">
        <v>335</v>
      </c>
      <c r="B33" s="73" t="s">
        <v>126</v>
      </c>
      <c r="C33" s="73" t="s">
        <v>38</v>
      </c>
      <c r="D33" s="72" t="s">
        <v>336</v>
      </c>
    </row>
    <row r="34" spans="1:4">
      <c r="A34" s="73"/>
      <c r="B34" s="73"/>
      <c r="C34" s="73" t="s">
        <v>117</v>
      </c>
      <c r="D34" s="72" t="s">
        <v>337</v>
      </c>
    </row>
    <row r="35" spans="1:4">
      <c r="A35" s="73" t="s">
        <v>338</v>
      </c>
      <c r="B35" s="73" t="s">
        <v>136</v>
      </c>
      <c r="C35" s="73" t="s">
        <v>300</v>
      </c>
      <c r="D35" s="72" t="s">
        <v>339</v>
      </c>
    </row>
    <row r="36" spans="1:4">
      <c r="A36" s="73"/>
      <c r="B36" s="73"/>
      <c r="C36" s="73" t="s">
        <v>30</v>
      </c>
      <c r="D36" s="72" t="s">
        <v>340</v>
      </c>
    </row>
    <row r="37" spans="1:4">
      <c r="A37" s="73"/>
      <c r="B37" s="73"/>
      <c r="C37" s="73" t="s">
        <v>190</v>
      </c>
      <c r="D37" s="72" t="s">
        <v>341</v>
      </c>
    </row>
    <row r="38" spans="1:4">
      <c r="A38" s="73"/>
      <c r="B38" s="73"/>
      <c r="C38" s="73" t="s">
        <v>38</v>
      </c>
      <c r="D38" s="72" t="s">
        <v>342</v>
      </c>
    </row>
    <row r="39" spans="1:4" ht="20.100000000000001">
      <c r="A39" s="73" t="s">
        <v>343</v>
      </c>
      <c r="B39" s="73" t="s">
        <v>146</v>
      </c>
      <c r="C39" s="73" t="s">
        <v>38</v>
      </c>
      <c r="D39" s="72" t="s">
        <v>344</v>
      </c>
    </row>
    <row r="40" spans="1:4" ht="20.100000000000001">
      <c r="A40" s="73" t="s">
        <v>345</v>
      </c>
      <c r="B40" s="73" t="s">
        <v>153</v>
      </c>
      <c r="C40" s="73" t="s">
        <v>38</v>
      </c>
      <c r="D40" s="72" t="s">
        <v>346</v>
      </c>
    </row>
    <row r="41" spans="1:4" ht="20.100000000000001">
      <c r="A41" s="73" t="s">
        <v>347</v>
      </c>
      <c r="B41" s="73" t="s">
        <v>160</v>
      </c>
      <c r="C41" s="73" t="s">
        <v>38</v>
      </c>
      <c r="D41" s="72" t="s">
        <v>348</v>
      </c>
    </row>
    <row r="42" spans="1:4" ht="20.100000000000001">
      <c r="A42" s="73" t="s">
        <v>349</v>
      </c>
      <c r="B42" s="73" t="s">
        <v>168</v>
      </c>
      <c r="C42" s="73" t="s">
        <v>38</v>
      </c>
      <c r="D42" s="72" t="s">
        <v>350</v>
      </c>
    </row>
    <row r="43" spans="1:4">
      <c r="A43" s="73" t="s">
        <v>351</v>
      </c>
      <c r="B43" s="73" t="s">
        <v>173</v>
      </c>
      <c r="C43" s="73" t="s">
        <v>38</v>
      </c>
      <c r="D43" s="72" t="s">
        <v>352</v>
      </c>
    </row>
    <row r="44" spans="1:4">
      <c r="A44" s="73" t="s">
        <v>353</v>
      </c>
      <c r="B44" s="73" t="s">
        <v>179</v>
      </c>
      <c r="C44" s="73" t="s">
        <v>38</v>
      </c>
      <c r="D44" s="72" t="s">
        <v>354</v>
      </c>
    </row>
    <row r="45" spans="1:4">
      <c r="A45" s="73"/>
      <c r="B45" s="73"/>
      <c r="C45" s="73" t="s">
        <v>114</v>
      </c>
      <c r="D45" s="72" t="s">
        <v>355</v>
      </c>
    </row>
    <row r="46" spans="1:4">
      <c r="A46" s="73"/>
      <c r="B46" s="73"/>
      <c r="C46" s="73"/>
      <c r="D46" s="72" t="s">
        <v>356</v>
      </c>
    </row>
    <row r="47" spans="1:4">
      <c r="A47" s="73"/>
      <c r="B47" s="73"/>
      <c r="C47" s="73"/>
      <c r="D47" s="72" t="s">
        <v>357</v>
      </c>
    </row>
    <row r="48" spans="1:4">
      <c r="A48" s="73"/>
      <c r="B48" s="73"/>
      <c r="C48" s="73"/>
      <c r="D48" s="72" t="s">
        <v>358</v>
      </c>
    </row>
    <row r="49" spans="1:4">
      <c r="A49" s="73"/>
      <c r="B49" s="73"/>
      <c r="C49" s="73"/>
      <c r="D49" s="72" t="s">
        <v>359</v>
      </c>
    </row>
    <row r="50" spans="1:4" ht="20.100000000000001">
      <c r="A50" s="73"/>
      <c r="B50" s="73"/>
      <c r="C50" s="73" t="s">
        <v>360</v>
      </c>
      <c r="D50" s="72" t="s">
        <v>361</v>
      </c>
    </row>
    <row r="51" spans="1:4" ht="20.100000000000001">
      <c r="A51" s="73"/>
      <c r="B51" s="73"/>
      <c r="C51" s="73"/>
      <c r="D51" s="72" t="s">
        <v>362</v>
      </c>
    </row>
    <row r="52" spans="1:4">
      <c r="A52" s="73"/>
      <c r="B52" s="73"/>
      <c r="C52" s="73" t="s">
        <v>184</v>
      </c>
      <c r="D52" s="72" t="s">
        <v>363</v>
      </c>
    </row>
    <row r="53" spans="1:4">
      <c r="A53" s="73"/>
      <c r="B53" s="73"/>
      <c r="C53" s="73"/>
      <c r="D53" s="72" t="s">
        <v>364</v>
      </c>
    </row>
    <row r="54" spans="1:4">
      <c r="A54" s="73"/>
      <c r="B54" s="73"/>
      <c r="C54" s="73"/>
      <c r="D54" s="72" t="s">
        <v>365</v>
      </c>
    </row>
    <row r="55" spans="1:4" ht="20.100000000000001">
      <c r="A55" s="73"/>
      <c r="B55" s="73"/>
      <c r="C55" s="73" t="s">
        <v>190</v>
      </c>
      <c r="D55" s="72" t="s">
        <v>366</v>
      </c>
    </row>
    <row r="56" spans="1:4" ht="30">
      <c r="A56" s="73"/>
      <c r="B56" s="73"/>
      <c r="C56" s="73" t="s">
        <v>38</v>
      </c>
      <c r="D56" s="72" t="s">
        <v>367</v>
      </c>
    </row>
    <row r="57" spans="1:4" ht="39.950000000000003">
      <c r="A57" s="73"/>
      <c r="B57" s="73"/>
      <c r="C57" s="73"/>
      <c r="D57" s="72" t="s">
        <v>368</v>
      </c>
    </row>
    <row r="58" spans="1:4">
      <c r="A58" s="73"/>
      <c r="B58" s="73"/>
      <c r="C58" s="73"/>
      <c r="D58" s="72" t="s">
        <v>369</v>
      </c>
    </row>
    <row r="59" spans="1:4">
      <c r="A59" s="73"/>
      <c r="B59" s="73"/>
      <c r="C59" s="73"/>
      <c r="D59" s="72" t="s">
        <v>370</v>
      </c>
    </row>
    <row r="60" spans="1:4">
      <c r="A60" s="73"/>
      <c r="B60" s="73"/>
      <c r="C60" s="73"/>
      <c r="D60" s="72" t="s">
        <v>371</v>
      </c>
    </row>
    <row r="61" spans="1:4">
      <c r="A61" s="73"/>
      <c r="B61" s="73"/>
      <c r="C61" s="73"/>
      <c r="D61" s="72" t="s">
        <v>372</v>
      </c>
    </row>
    <row r="62" spans="1:4">
      <c r="A62" s="73"/>
      <c r="B62" s="73"/>
      <c r="C62" s="73" t="s">
        <v>117</v>
      </c>
      <c r="D62" s="72" t="s">
        <v>373</v>
      </c>
    </row>
    <row r="63" spans="1:4">
      <c r="A63" s="73"/>
      <c r="B63" s="73"/>
      <c r="C63" s="73" t="s">
        <v>317</v>
      </c>
      <c r="D63" s="72" t="s">
        <v>374</v>
      </c>
    </row>
    <row r="64" spans="1:4">
      <c r="A64" s="73"/>
      <c r="B64" s="73"/>
      <c r="C64" s="73"/>
      <c r="D64" s="72" t="s">
        <v>375</v>
      </c>
    </row>
    <row r="65" spans="1:4">
      <c r="A65" s="73"/>
      <c r="B65" s="73"/>
      <c r="C65" s="73"/>
      <c r="D65" s="72" t="s">
        <v>376</v>
      </c>
    </row>
    <row r="66" spans="1:4">
      <c r="A66" s="73"/>
      <c r="B66" s="73"/>
      <c r="C66" s="73"/>
      <c r="D66" s="72" t="s">
        <v>377</v>
      </c>
    </row>
    <row r="67" spans="1:4" ht="20.100000000000001">
      <c r="A67" s="73" t="s">
        <v>378</v>
      </c>
      <c r="B67" s="73" t="s">
        <v>237</v>
      </c>
      <c r="C67" s="73" t="s">
        <v>38</v>
      </c>
      <c r="D67" s="72" t="s">
        <v>379</v>
      </c>
    </row>
    <row r="68" spans="1:4">
      <c r="A68" s="73"/>
      <c r="B68" s="73"/>
      <c r="C68" s="73" t="s">
        <v>30</v>
      </c>
      <c r="D68" s="72" t="s">
        <v>380</v>
      </c>
    </row>
    <row r="69" spans="1:4">
      <c r="A69" s="73"/>
      <c r="B69" s="73"/>
      <c r="C69" s="73" t="s">
        <v>45</v>
      </c>
      <c r="D69" s="72" t="s">
        <v>341</v>
      </c>
    </row>
    <row r="70" spans="1:4" ht="20.100000000000001">
      <c r="A70" s="73" t="s">
        <v>381</v>
      </c>
      <c r="B70" s="73" t="s">
        <v>244</v>
      </c>
      <c r="C70" s="73" t="s">
        <v>38</v>
      </c>
      <c r="D70" s="72" t="s">
        <v>382</v>
      </c>
    </row>
    <row r="71" spans="1:4">
      <c r="A71" s="73"/>
      <c r="B71" s="73"/>
      <c r="C71" s="73" t="s">
        <v>30</v>
      </c>
      <c r="D71" s="72" t="s">
        <v>383</v>
      </c>
    </row>
    <row r="72" spans="1:4">
      <c r="A72" s="73"/>
      <c r="B72" s="73"/>
      <c r="C72" s="73" t="s">
        <v>45</v>
      </c>
      <c r="D72" s="73" t="s">
        <v>341</v>
      </c>
    </row>
    <row r="73" spans="1:4">
      <c r="A73" s="73" t="s">
        <v>384</v>
      </c>
      <c r="B73" s="73" t="s">
        <v>249</v>
      </c>
      <c r="C73" s="73" t="s">
        <v>38</v>
      </c>
      <c r="D73" s="72" t="s">
        <v>385</v>
      </c>
    </row>
    <row r="74" spans="1:4">
      <c r="A74" s="73"/>
      <c r="B74" s="73"/>
      <c r="C74" s="73" t="s">
        <v>30</v>
      </c>
      <c r="D74" s="72" t="s">
        <v>383</v>
      </c>
    </row>
    <row r="75" spans="1:4">
      <c r="A75" s="73"/>
      <c r="B75" s="73"/>
      <c r="C75" s="73" t="s">
        <v>45</v>
      </c>
      <c r="D75" s="73" t="s">
        <v>386</v>
      </c>
    </row>
    <row r="76" spans="1:4">
      <c r="A76" s="73"/>
      <c r="B76" s="73"/>
      <c r="C76" s="73" t="s">
        <v>387</v>
      </c>
      <c r="D76" s="73" t="s">
        <v>388</v>
      </c>
    </row>
    <row r="77" spans="1:4" ht="20.100000000000001">
      <c r="A77" s="73" t="s">
        <v>389</v>
      </c>
      <c r="B77" s="73" t="s">
        <v>260</v>
      </c>
      <c r="C77" s="73" t="s">
        <v>38</v>
      </c>
      <c r="D77" s="72" t="s">
        <v>390</v>
      </c>
    </row>
    <row r="78" spans="1:4">
      <c r="A78" s="73"/>
      <c r="B78" s="73"/>
      <c r="C78" s="73" t="s">
        <v>30</v>
      </c>
      <c r="D78" s="73" t="s">
        <v>391</v>
      </c>
    </row>
    <row r="79" spans="1:4">
      <c r="A79" s="73"/>
      <c r="B79" s="73"/>
      <c r="C79" s="73" t="s">
        <v>45</v>
      </c>
      <c r="D79" s="73" t="s">
        <v>392</v>
      </c>
    </row>
    <row r="80" spans="1:4">
      <c r="A80" s="73"/>
      <c r="B80" s="73"/>
      <c r="C80" s="73" t="s">
        <v>393</v>
      </c>
      <c r="D80" s="73" t="s">
        <v>394</v>
      </c>
    </row>
    <row r="81" spans="1:4">
      <c r="A81" s="73"/>
      <c r="B81" s="73"/>
      <c r="C81" s="73" t="s">
        <v>317</v>
      </c>
      <c r="D81" s="73" t="s">
        <v>395</v>
      </c>
    </row>
    <row r="82" spans="1:4">
      <c r="A82" s="73" t="s">
        <v>270</v>
      </c>
      <c r="B82" s="73" t="s">
        <v>273</v>
      </c>
      <c r="C82" s="73" t="s">
        <v>387</v>
      </c>
      <c r="D82" s="73" t="s">
        <v>396</v>
      </c>
    </row>
    <row r="83" spans="1:4">
      <c r="A83" s="73"/>
      <c r="B83" s="73"/>
      <c r="C83" s="73" t="s">
        <v>393</v>
      </c>
      <c r="D83" s="73" t="s">
        <v>396</v>
      </c>
    </row>
    <row r="84" spans="1:4">
      <c r="A84" s="73"/>
      <c r="B84" s="73"/>
      <c r="C84" s="73"/>
      <c r="D84" s="73" t="s">
        <v>397</v>
      </c>
    </row>
    <row r="85" spans="1:4">
      <c r="A85" s="73"/>
      <c r="B85" s="73"/>
      <c r="C85" s="73"/>
      <c r="D85" s="73" t="s">
        <v>398</v>
      </c>
    </row>
    <row r="86" spans="1:4">
      <c r="A86" s="73"/>
      <c r="B86" s="73"/>
      <c r="C86" s="73"/>
      <c r="D86" s="73" t="s">
        <v>399</v>
      </c>
    </row>
    <row r="87" spans="1:4" ht="20.100000000000001">
      <c r="A87" s="73"/>
      <c r="B87" s="73"/>
      <c r="C87" s="73" t="s">
        <v>45</v>
      </c>
      <c r="D87" s="72" t="s">
        <v>400</v>
      </c>
    </row>
    <row r="88" spans="1:4">
      <c r="A88" s="73"/>
      <c r="B88" s="73"/>
      <c r="C88" s="73" t="s">
        <v>317</v>
      </c>
      <c r="D88" s="73" t="s">
        <v>401</v>
      </c>
    </row>
    <row r="89" spans="1:4">
      <c r="A89" s="73"/>
      <c r="B89" s="73"/>
      <c r="C89" s="73" t="s">
        <v>114</v>
      </c>
      <c r="D89" s="73" t="s">
        <v>402</v>
      </c>
    </row>
    <row r="90" spans="1:4">
      <c r="A90" s="73"/>
      <c r="B90" s="73"/>
      <c r="C90" s="73"/>
      <c r="D90" s="73" t="s">
        <v>403</v>
      </c>
    </row>
  </sheetData>
  <autoFilter ref="A3:D90" xr:uid="{00000000-0009-0000-0000-000001000000}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showGridLines="0" zoomScale="80" zoomScaleNormal="80" workbookViewId="0">
      <selection activeCell="C8" sqref="C8"/>
    </sheetView>
  </sheetViews>
  <sheetFormatPr defaultColWidth="11.42578125" defaultRowHeight="14.45"/>
  <cols>
    <col min="1" max="1" width="21.7109375" customWidth="1"/>
    <col min="2" max="2" width="44.5703125" customWidth="1"/>
    <col min="3" max="6" width="25.7109375" customWidth="1"/>
  </cols>
  <sheetData>
    <row r="1" spans="1:6" ht="18.600000000000001">
      <c r="A1" s="84"/>
    </row>
    <row r="2" spans="1:6" ht="15.6">
      <c r="A2" s="243" t="s">
        <v>404</v>
      </c>
      <c r="B2" s="243"/>
      <c r="C2" s="243"/>
      <c r="D2" s="243"/>
      <c r="E2" s="243"/>
      <c r="F2" s="243"/>
    </row>
    <row r="3" spans="1:6" ht="9.9499999999999993" customHeight="1" thickBot="1">
      <c r="A3" s="90"/>
      <c r="B3" s="90"/>
      <c r="C3" s="90"/>
      <c r="D3" s="90"/>
      <c r="E3" s="90"/>
      <c r="F3" s="90"/>
    </row>
    <row r="4" spans="1:6" ht="53.1" thickTop="1" thickBot="1">
      <c r="A4" s="104" t="s">
        <v>405</v>
      </c>
      <c r="B4" s="97"/>
      <c r="C4" s="97" t="s">
        <v>406</v>
      </c>
      <c r="D4" s="97" t="s">
        <v>407</v>
      </c>
      <c r="E4" s="97" t="s">
        <v>408</v>
      </c>
      <c r="F4" s="98" t="s">
        <v>409</v>
      </c>
    </row>
    <row r="5" spans="1:6" ht="30.6" customHeight="1" thickBot="1">
      <c r="A5" s="105" t="s">
        <v>26</v>
      </c>
      <c r="B5" s="102"/>
      <c r="C5" s="103"/>
      <c r="D5" s="102"/>
      <c r="E5" s="102"/>
      <c r="F5" s="106"/>
    </row>
    <row r="6" spans="1:6">
      <c r="A6" s="244" t="s">
        <v>27</v>
      </c>
      <c r="B6" s="108" t="s">
        <v>410</v>
      </c>
      <c r="C6" s="114"/>
      <c r="D6" s="115"/>
      <c r="E6" s="115"/>
      <c r="F6" s="116">
        <v>76100</v>
      </c>
    </row>
    <row r="7" spans="1:6" ht="29.1">
      <c r="A7" s="245"/>
      <c r="B7" s="109" t="s">
        <v>411</v>
      </c>
      <c r="C7" s="117"/>
      <c r="D7" s="118"/>
      <c r="E7" s="118"/>
      <c r="F7" s="119">
        <v>72965</v>
      </c>
    </row>
    <row r="8" spans="1:6" ht="29.1">
      <c r="A8" s="245"/>
      <c r="B8" s="109" t="s">
        <v>412</v>
      </c>
      <c r="C8" s="117"/>
      <c r="D8" s="118"/>
      <c r="E8" s="118"/>
      <c r="F8" s="120">
        <v>513400</v>
      </c>
    </row>
    <row r="9" spans="1:6" ht="29.1">
      <c r="A9" s="245"/>
      <c r="B9" s="109" t="s">
        <v>413</v>
      </c>
      <c r="C9" s="117"/>
      <c r="D9" s="118"/>
      <c r="E9" s="118"/>
      <c r="F9" s="120">
        <v>163430</v>
      </c>
    </row>
    <row r="10" spans="1:6" ht="27.6" customHeight="1">
      <c r="A10" s="245" t="s">
        <v>414</v>
      </c>
      <c r="B10" s="109" t="s">
        <v>415</v>
      </c>
      <c r="C10" s="117"/>
      <c r="D10" s="118"/>
      <c r="E10" s="118"/>
      <c r="F10" s="119">
        <v>147500</v>
      </c>
    </row>
    <row r="11" spans="1:6" ht="30" customHeight="1">
      <c r="A11" s="245"/>
      <c r="B11" s="109" t="s">
        <v>416</v>
      </c>
      <c r="C11" s="117"/>
      <c r="D11" s="118"/>
      <c r="E11" s="118"/>
      <c r="F11" s="119">
        <v>82500</v>
      </c>
    </row>
    <row r="12" spans="1:6" ht="27.95" customHeight="1">
      <c r="A12" s="245"/>
      <c r="B12" s="109" t="s">
        <v>417</v>
      </c>
      <c r="C12" s="117"/>
      <c r="D12" s="118"/>
      <c r="E12" s="118"/>
      <c r="F12" s="119">
        <v>181425.1</v>
      </c>
    </row>
    <row r="13" spans="1:6" ht="27.95" customHeight="1">
      <c r="A13" s="245"/>
      <c r="B13" s="109" t="s">
        <v>418</v>
      </c>
      <c r="C13" s="117"/>
      <c r="D13" s="118"/>
      <c r="E13" s="118"/>
      <c r="F13" s="119">
        <v>279000</v>
      </c>
    </row>
    <row r="14" spans="1:6" ht="27.95" customHeight="1">
      <c r="A14" s="246"/>
      <c r="B14" s="110" t="s">
        <v>419</v>
      </c>
      <c r="C14" s="121"/>
      <c r="D14" s="122"/>
      <c r="E14" s="122"/>
      <c r="F14" s="123">
        <v>123620</v>
      </c>
    </row>
    <row r="15" spans="1:6" ht="27.95" customHeight="1" thickBot="1">
      <c r="A15" s="105" t="s">
        <v>142</v>
      </c>
      <c r="B15" s="102"/>
      <c r="C15" s="124"/>
      <c r="D15" s="125"/>
      <c r="E15" s="125"/>
      <c r="F15" s="126"/>
    </row>
    <row r="16" spans="1:6" ht="27.95" customHeight="1">
      <c r="A16" s="247" t="s">
        <v>143</v>
      </c>
      <c r="B16" s="111" t="s">
        <v>420</v>
      </c>
      <c r="C16" s="127"/>
      <c r="D16" s="127"/>
      <c r="E16" s="136"/>
      <c r="F16" s="128">
        <v>127000</v>
      </c>
    </row>
    <row r="17" spans="1:8" ht="27.95" customHeight="1">
      <c r="A17" s="248"/>
      <c r="B17" s="112" t="s">
        <v>421</v>
      </c>
      <c r="C17" s="129"/>
      <c r="D17" s="129"/>
      <c r="E17" s="137">
        <v>50000</v>
      </c>
      <c r="F17" s="130">
        <v>50000</v>
      </c>
    </row>
    <row r="18" spans="1:8" ht="27.95" customHeight="1">
      <c r="A18" s="248" t="s">
        <v>422</v>
      </c>
      <c r="B18" s="112" t="s">
        <v>423</v>
      </c>
      <c r="C18" s="129"/>
      <c r="D18" s="129"/>
      <c r="E18" s="137"/>
      <c r="F18" s="130">
        <v>55500</v>
      </c>
    </row>
    <row r="19" spans="1:8" ht="27.95" customHeight="1">
      <c r="A19" s="248"/>
      <c r="B19" s="112" t="s">
        <v>424</v>
      </c>
      <c r="C19" s="129"/>
      <c r="D19" s="129"/>
      <c r="E19" s="137"/>
      <c r="F19" s="130">
        <v>79500</v>
      </c>
    </row>
    <row r="20" spans="1:8" ht="27.95" customHeight="1">
      <c r="A20" s="248"/>
      <c r="B20" s="112" t="s">
        <v>425</v>
      </c>
      <c r="C20" s="129"/>
      <c r="D20" s="129"/>
      <c r="E20" s="137"/>
      <c r="F20" s="130">
        <v>30000</v>
      </c>
    </row>
    <row r="21" spans="1:8" ht="27.95" customHeight="1">
      <c r="A21" s="232" t="s">
        <v>426</v>
      </c>
      <c r="B21" s="112" t="s">
        <v>427</v>
      </c>
      <c r="C21" s="129">
        <v>3295197</v>
      </c>
      <c r="D21" s="129">
        <v>706957</v>
      </c>
      <c r="E21" s="137">
        <v>154630</v>
      </c>
      <c r="F21" s="130">
        <v>199000</v>
      </c>
    </row>
    <row r="22" spans="1:8" ht="27.95" customHeight="1">
      <c r="A22" s="248" t="s">
        <v>235</v>
      </c>
      <c r="B22" s="112" t="s">
        <v>428</v>
      </c>
      <c r="C22" s="129"/>
      <c r="D22">
        <v>99000</v>
      </c>
      <c r="E22" s="129"/>
      <c r="F22" s="131"/>
    </row>
    <row r="23" spans="1:8" ht="27.95" customHeight="1">
      <c r="A23" s="248"/>
      <c r="B23" s="112" t="s">
        <v>429</v>
      </c>
      <c r="C23" s="129"/>
      <c r="D23" s="129">
        <v>214200</v>
      </c>
      <c r="E23" s="137">
        <v>83020</v>
      </c>
      <c r="F23" s="130"/>
    </row>
    <row r="24" spans="1:8" ht="27.95" customHeight="1">
      <c r="A24" s="248"/>
      <c r="B24" s="112" t="s">
        <v>430</v>
      </c>
      <c r="C24" s="129"/>
      <c r="D24" s="129">
        <v>109200</v>
      </c>
      <c r="E24" s="137">
        <v>73370</v>
      </c>
      <c r="F24" s="130"/>
    </row>
    <row r="25" spans="1:8" ht="27.95" customHeight="1">
      <c r="A25" s="232" t="s">
        <v>431</v>
      </c>
      <c r="B25" s="112" t="s">
        <v>432</v>
      </c>
      <c r="C25" s="129"/>
      <c r="D25">
        <v>170000</v>
      </c>
      <c r="E25" s="129"/>
      <c r="F25" s="130">
        <v>184000</v>
      </c>
    </row>
    <row r="26" spans="1:8" ht="27.95" customHeight="1" thickBot="1">
      <c r="A26" s="139" t="s">
        <v>270</v>
      </c>
      <c r="B26" s="113"/>
      <c r="C26" s="132"/>
      <c r="D26" s="132"/>
      <c r="E26" s="138"/>
      <c r="F26" s="133"/>
    </row>
    <row r="27" spans="1:8" s="78" customFormat="1">
      <c r="A27" s="107" t="s">
        <v>433</v>
      </c>
      <c r="B27" s="89"/>
      <c r="C27" s="134">
        <f>SUM(C6:C26)</f>
        <v>3295197</v>
      </c>
      <c r="D27" s="134">
        <f t="shared" ref="D27:E27" si="0">SUM(D6:D26)</f>
        <v>1299357</v>
      </c>
      <c r="E27" s="134">
        <f t="shared" si="0"/>
        <v>361020</v>
      </c>
      <c r="F27" s="135">
        <f>SUM(F6:F26)</f>
        <v>2364940.1</v>
      </c>
      <c r="H27"/>
    </row>
    <row r="28" spans="1:8" s="88" customFormat="1" ht="20.45" customHeight="1" thickBot="1">
      <c r="A28" s="241" t="s">
        <v>434</v>
      </c>
      <c r="B28" s="242"/>
      <c r="C28" s="238">
        <f>SUM(C27:F27)</f>
        <v>7320514.0999999996</v>
      </c>
      <c r="D28" s="239"/>
      <c r="E28" s="239"/>
      <c r="F28" s="240"/>
    </row>
    <row r="29" spans="1:8" ht="15" thickTop="1"/>
    <row r="30" spans="1:8">
      <c r="F30" s="87"/>
    </row>
    <row r="31" spans="1:8">
      <c r="F31" s="87"/>
    </row>
    <row r="35" spans="3:5">
      <c r="C35" s="86"/>
      <c r="D35" s="86"/>
      <c r="E35" s="86"/>
    </row>
  </sheetData>
  <mergeCells count="8">
    <mergeCell ref="C28:F28"/>
    <mergeCell ref="A28:B28"/>
    <mergeCell ref="A2:F2"/>
    <mergeCell ref="A6:A9"/>
    <mergeCell ref="A10:A14"/>
    <mergeCell ref="A16:A17"/>
    <mergeCell ref="A18:A20"/>
    <mergeCell ref="A22:A2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workbookViewId="0">
      <selection activeCell="G6" sqref="G6"/>
    </sheetView>
  </sheetViews>
  <sheetFormatPr defaultRowHeight="14.45"/>
  <cols>
    <col min="1" max="1" width="63.42578125" bestFit="1" customWidth="1"/>
    <col min="2" max="7" width="19.5703125" customWidth="1"/>
  </cols>
  <sheetData>
    <row r="1" spans="1:8" ht="18.600000000000001">
      <c r="A1" s="84" t="s">
        <v>435</v>
      </c>
      <c r="B1" s="101"/>
    </row>
    <row r="3" spans="1:8">
      <c r="B3" t="s">
        <v>436</v>
      </c>
      <c r="C3" t="s">
        <v>437</v>
      </c>
      <c r="D3" t="s">
        <v>438</v>
      </c>
      <c r="E3" t="s">
        <v>439</v>
      </c>
      <c r="F3" t="s">
        <v>440</v>
      </c>
      <c r="G3" t="s">
        <v>433</v>
      </c>
    </row>
    <row r="4" spans="1:8">
      <c r="A4" s="81" t="s">
        <v>142</v>
      </c>
      <c r="B4" s="80"/>
      <c r="C4" s="80"/>
      <c r="D4" s="80"/>
      <c r="E4" s="80"/>
      <c r="F4" s="80"/>
      <c r="G4" s="82"/>
    </row>
    <row r="5" spans="1:8" ht="29.1">
      <c r="A5" s="140" t="s">
        <v>441</v>
      </c>
      <c r="B5" s="141">
        <v>0</v>
      </c>
      <c r="C5" s="141">
        <f>C7/C6</f>
        <v>262</v>
      </c>
      <c r="D5" s="141">
        <f>D7/D6</f>
        <v>446</v>
      </c>
      <c r="E5" s="141">
        <f>E7/E6</f>
        <v>630</v>
      </c>
      <c r="F5" s="141">
        <f>F7/F6</f>
        <v>1365.9999999999998</v>
      </c>
      <c r="G5" s="141">
        <f>G7/G6</f>
        <v>538</v>
      </c>
      <c r="H5" s="11"/>
    </row>
    <row r="6" spans="1:8">
      <c r="A6" s="77" t="s">
        <v>442</v>
      </c>
      <c r="B6">
        <v>0</v>
      </c>
      <c r="C6" s="142">
        <v>602.25</v>
      </c>
      <c r="D6">
        <v>602.25</v>
      </c>
      <c r="E6">
        <v>602.25</v>
      </c>
      <c r="F6" s="142">
        <v>200.75000000000003</v>
      </c>
      <c r="G6" s="76">
        <f>SUM(B6:F6)</f>
        <v>2007.5</v>
      </c>
    </row>
    <row r="7" spans="1:8">
      <c r="A7" s="77" t="s">
        <v>443</v>
      </c>
      <c r="B7" s="76">
        <v>0</v>
      </c>
      <c r="C7" s="76">
        <v>157789.5</v>
      </c>
      <c r="D7" s="76">
        <v>268603.5</v>
      </c>
      <c r="E7" s="76">
        <v>379417.5</v>
      </c>
      <c r="F7" s="76">
        <v>274224.5</v>
      </c>
      <c r="G7" s="76">
        <f>SUM(B7:F7)</f>
        <v>1080035</v>
      </c>
    </row>
    <row r="8" spans="1:8" ht="29.1">
      <c r="A8" s="143" t="s">
        <v>444</v>
      </c>
      <c r="B8" s="141">
        <v>0</v>
      </c>
      <c r="C8" s="141">
        <f>C10/C9</f>
        <v>205</v>
      </c>
      <c r="D8" s="141">
        <f>D10/D9</f>
        <v>332</v>
      </c>
      <c r="E8" s="141">
        <f>E10/E9</f>
        <v>459</v>
      </c>
      <c r="F8" s="141">
        <f>F10/F9</f>
        <v>967</v>
      </c>
      <c r="G8" s="141">
        <f>G10/G9</f>
        <v>395.5</v>
      </c>
    </row>
    <row r="9" spans="1:8">
      <c r="A9" s="77" t="s">
        <v>442</v>
      </c>
      <c r="B9">
        <v>0</v>
      </c>
      <c r="C9">
        <v>109.5</v>
      </c>
      <c r="D9">
        <v>109.5</v>
      </c>
      <c r="E9">
        <v>109.5</v>
      </c>
      <c r="F9">
        <v>36.5</v>
      </c>
      <c r="G9" s="76">
        <f>SUM(B9:F9)</f>
        <v>365</v>
      </c>
    </row>
    <row r="10" spans="1:8">
      <c r="A10" s="77" t="s">
        <v>443</v>
      </c>
      <c r="B10" s="76">
        <v>0</v>
      </c>
      <c r="C10" s="76">
        <v>22447.5</v>
      </c>
      <c r="D10" s="76">
        <v>36354</v>
      </c>
      <c r="E10" s="76">
        <v>50260.5</v>
      </c>
      <c r="F10" s="76">
        <v>35295.5</v>
      </c>
      <c r="G10" s="76">
        <f>SUM(B10:F10)</f>
        <v>144357.5</v>
      </c>
    </row>
    <row r="11" spans="1:8" ht="29.1">
      <c r="A11" s="140" t="s">
        <v>445</v>
      </c>
      <c r="B11" s="141">
        <v>0</v>
      </c>
      <c r="C11" s="141">
        <f>C13/C12</f>
        <v>291</v>
      </c>
      <c r="D11" s="141">
        <f>D13/D12</f>
        <v>582</v>
      </c>
      <c r="E11" s="141">
        <f>E13/E12</f>
        <v>873</v>
      </c>
      <c r="F11" s="141">
        <f>F13/F12</f>
        <v>2037</v>
      </c>
      <c r="G11" s="141">
        <f>G13/G12</f>
        <v>727.5</v>
      </c>
    </row>
    <row r="12" spans="1:8">
      <c r="A12" s="77" t="s">
        <v>442</v>
      </c>
      <c r="B12">
        <v>0</v>
      </c>
      <c r="C12">
        <v>219</v>
      </c>
      <c r="D12" s="142">
        <v>219</v>
      </c>
      <c r="E12">
        <v>219</v>
      </c>
      <c r="F12">
        <v>73</v>
      </c>
      <c r="G12" s="76">
        <f>SUM(B12:F12)</f>
        <v>730</v>
      </c>
    </row>
    <row r="13" spans="1:8">
      <c r="A13" s="77" t="s">
        <v>443</v>
      </c>
      <c r="B13" s="76">
        <v>0</v>
      </c>
      <c r="C13" s="76">
        <v>63729</v>
      </c>
      <c r="D13" s="76">
        <v>127458</v>
      </c>
      <c r="E13" s="76">
        <v>191187</v>
      </c>
      <c r="F13" s="76">
        <v>148701</v>
      </c>
      <c r="G13" s="76">
        <f>SUM(B13:F13)</f>
        <v>531075</v>
      </c>
    </row>
    <row r="14" spans="1:8" ht="29.1">
      <c r="A14" s="140" t="s">
        <v>446</v>
      </c>
      <c r="B14" s="141">
        <v>0</v>
      </c>
      <c r="C14" s="141">
        <f>C16/C15</f>
        <v>110</v>
      </c>
      <c r="D14" s="141">
        <f>D16/D15</f>
        <v>170</v>
      </c>
      <c r="E14" s="141">
        <f>E16/E15</f>
        <v>217</v>
      </c>
      <c r="F14" s="141">
        <f>F16/F15</f>
        <v>431</v>
      </c>
      <c r="G14" s="141">
        <f>G16/G15</f>
        <v>192.2</v>
      </c>
    </row>
    <row r="15" spans="1:8">
      <c r="A15" s="77" t="s">
        <v>442</v>
      </c>
      <c r="B15">
        <v>0</v>
      </c>
      <c r="C15">
        <v>164.25</v>
      </c>
      <c r="D15">
        <v>164.25</v>
      </c>
      <c r="E15">
        <v>164.25</v>
      </c>
      <c r="F15">
        <v>54.75</v>
      </c>
      <c r="G15" s="76">
        <f>SUM(B15:F15)</f>
        <v>547.5</v>
      </c>
    </row>
    <row r="16" spans="1:8">
      <c r="A16" s="77" t="s">
        <v>443</v>
      </c>
      <c r="B16" s="76">
        <v>0</v>
      </c>
      <c r="C16" s="76">
        <v>18067.5</v>
      </c>
      <c r="D16" s="76">
        <v>27922.5</v>
      </c>
      <c r="E16" s="76">
        <v>35642.25</v>
      </c>
      <c r="F16" s="76">
        <v>23597.25</v>
      </c>
      <c r="G16" s="76">
        <f>SUM(B16:F16)</f>
        <v>105229.5</v>
      </c>
    </row>
    <row r="17" spans="1:7">
      <c r="A17" s="77" t="s">
        <v>447</v>
      </c>
      <c r="B17" s="141">
        <f t="shared" ref="B17:G17" si="0">B19/B18</f>
        <v>706.11476997578688</v>
      </c>
      <c r="C17" s="141">
        <f t="shared" si="0"/>
        <v>791.31657384987875</v>
      </c>
      <c r="D17" s="141">
        <f t="shared" si="0"/>
        <v>849.09570621468924</v>
      </c>
      <c r="E17" s="141">
        <f t="shared" si="0"/>
        <v>943.75001614205019</v>
      </c>
      <c r="F17" s="141">
        <f t="shared" si="0"/>
        <v>1591.9018644067796</v>
      </c>
      <c r="G17" s="141">
        <f t="shared" si="0"/>
        <v>925.91869491525426</v>
      </c>
    </row>
    <row r="18" spans="1:7">
      <c r="A18" s="77" t="s">
        <v>442</v>
      </c>
      <c r="B18">
        <v>100</v>
      </c>
      <c r="C18">
        <v>200</v>
      </c>
      <c r="D18">
        <v>300</v>
      </c>
      <c r="E18">
        <v>300</v>
      </c>
      <c r="F18">
        <v>100</v>
      </c>
      <c r="G18" s="76">
        <f>SUM(B18:F18)</f>
        <v>1000</v>
      </c>
    </row>
    <row r="19" spans="1:7">
      <c r="A19" s="77" t="s">
        <v>443</v>
      </c>
      <c r="B19" s="76">
        <v>70611.476997578691</v>
      </c>
      <c r="C19" s="76">
        <v>158263.31476997575</v>
      </c>
      <c r="D19" s="76">
        <v>254728.71186440677</v>
      </c>
      <c r="E19" s="76">
        <v>283125.00484261505</v>
      </c>
      <c r="F19" s="76">
        <v>159190.18644067796</v>
      </c>
      <c r="G19" s="76">
        <f>SUM(B19:F19)</f>
        <v>925918.69491525425</v>
      </c>
    </row>
    <row r="20" spans="1:7">
      <c r="A20" s="77" t="s">
        <v>448</v>
      </c>
      <c r="B20" s="141">
        <f t="shared" ref="B20:G20" si="1">B22/B21</f>
        <v>292.37118644067795</v>
      </c>
      <c r="C20" s="141">
        <f t="shared" si="1"/>
        <v>356.98830508474572</v>
      </c>
      <c r="D20" s="141">
        <f t="shared" si="1"/>
        <v>379.65728813559321</v>
      </c>
      <c r="E20" s="141">
        <f t="shared" si="1"/>
        <v>423.86531073446326</v>
      </c>
      <c r="F20" s="141">
        <f t="shared" si="1"/>
        <v>690.24338983050848</v>
      </c>
      <c r="G20" s="141">
        <f t="shared" si="1"/>
        <v>410.71589830508475</v>
      </c>
    </row>
    <row r="21" spans="1:7">
      <c r="A21" s="77" t="s">
        <v>442</v>
      </c>
      <c r="B21">
        <v>50</v>
      </c>
      <c r="C21">
        <v>100</v>
      </c>
      <c r="D21">
        <v>150</v>
      </c>
      <c r="E21">
        <v>150</v>
      </c>
      <c r="F21">
        <v>50</v>
      </c>
      <c r="G21" s="76">
        <f>SUM(B21:F21)</f>
        <v>500</v>
      </c>
    </row>
    <row r="22" spans="1:7">
      <c r="A22" s="77" t="s">
        <v>443</v>
      </c>
      <c r="B22" s="76">
        <v>14618.559322033898</v>
      </c>
      <c r="C22" s="76">
        <v>35698.830508474573</v>
      </c>
      <c r="D22" s="76">
        <v>56948.593220338982</v>
      </c>
      <c r="E22" s="76">
        <v>63579.796610169491</v>
      </c>
      <c r="F22" s="76">
        <v>34512.169491525427</v>
      </c>
      <c r="G22" s="76">
        <f>SUM(B22:F22)</f>
        <v>205357.94915254237</v>
      </c>
    </row>
    <row r="23" spans="1:7">
      <c r="A23" s="77"/>
      <c r="B23" s="76"/>
      <c r="C23" s="76"/>
      <c r="D23" s="76"/>
      <c r="E23" s="76"/>
      <c r="F23" s="76"/>
      <c r="G23" s="76"/>
    </row>
    <row r="24" spans="1:7">
      <c r="A24" s="2" t="s">
        <v>449</v>
      </c>
      <c r="B24" s="76"/>
      <c r="C24" s="76"/>
      <c r="D24" s="76"/>
      <c r="E24" s="76"/>
      <c r="F24" s="76"/>
      <c r="G24" s="7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4" ma:contentTypeDescription="Create a new document." ma:contentTypeScope="" ma:versionID="044df423254376167ea649bcc272f5cc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6becdce9ea10ec71f0fc4e9d2c2947e9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D117FF99-EFFD-45D9-BF6A-EF0F053125F7}"/>
</file>

<file path=customXml/itemProps2.xml><?xml version="1.0" encoding="utf-8"?>
<ds:datastoreItem xmlns:ds="http://schemas.openxmlformats.org/officeDocument/2006/customXml" ds:itemID="{3C16C99A-06F7-4A2C-A140-58A98422B3E2}"/>
</file>

<file path=customXml/itemProps3.xml><?xml version="1.0" encoding="utf-8"?>
<ds:datastoreItem xmlns:ds="http://schemas.openxmlformats.org/officeDocument/2006/customXml" ds:itemID="{0414271D-5E1D-48EF-84E0-EA711EED57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FAO of the UN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Alessandro Petrucci (FOA)</dc:creator>
  <cp:keywords/>
  <dc:description/>
  <cp:lastModifiedBy>Lehel, Rosalie (CBC)</cp:lastModifiedBy>
  <cp:revision/>
  <dcterms:created xsi:type="dcterms:W3CDTF">2019-11-04T16:13:19Z</dcterms:created>
  <dcterms:modified xsi:type="dcterms:W3CDTF">2020-05-18T15:15:10Z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