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ehrl_rom\Documents\GIZ\+Aufträge\!GCF im FMB\!Projektentwicklung\2017\APLAK Laos\+4 - 11th Submission 20191011\"/>
    </mc:Choice>
  </mc:AlternateContent>
  <bookViews>
    <workbookView xWindow="0" yWindow="0" windowWidth="18975" windowHeight="7635" tabRatio="913"/>
  </bookViews>
  <sheets>
    <sheet name="Implementation plan" sheetId="26" r:id="rId1"/>
    <sheet name="Forestry 1 ha model" sheetId="13" state="hidden" r:id="rId2"/>
    <sheet name="Agriculture 1 model" sheetId="12" state="hidden" r:id="rId3"/>
  </sheets>
  <definedNames>
    <definedName name="GCF_cost_category" localSheetId="0">#REF!</definedName>
    <definedName name="GCF_cost_category">#REF!</definedName>
    <definedName name="Staff_costs" localSheetId="0">#REF!</definedName>
    <definedName name="Staff_costs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7" i="13" l="1"/>
  <c r="R78" i="13"/>
  <c r="S78" i="13"/>
  <c r="T78" i="13"/>
  <c r="U78" i="13"/>
  <c r="V78" i="13"/>
  <c r="W78" i="13"/>
  <c r="X78" i="13"/>
  <c r="AB78" i="13"/>
  <c r="AC78" i="13"/>
  <c r="AD78" i="13"/>
  <c r="AE78" i="13"/>
  <c r="AF78" i="13"/>
  <c r="AG78" i="13"/>
  <c r="R79" i="13"/>
  <c r="S79" i="13"/>
  <c r="T79" i="13"/>
  <c r="U79" i="13"/>
  <c r="U80" i="13" s="1"/>
  <c r="V79" i="13"/>
  <c r="W79" i="13"/>
  <c r="X79" i="13"/>
  <c r="AB79" i="13"/>
  <c r="AB80" i="13" s="1"/>
  <c r="AC79" i="13"/>
  <c r="AD79" i="13"/>
  <c r="AE79" i="13"/>
  <c r="AF79" i="13"/>
  <c r="AF80" i="13" s="1"/>
  <c r="AG79" i="13"/>
  <c r="R84" i="13"/>
  <c r="S84" i="13"/>
  <c r="T84" i="13"/>
  <c r="U84" i="13"/>
  <c r="V84" i="13"/>
  <c r="W84" i="13"/>
  <c r="X84" i="13"/>
  <c r="Y84" i="13"/>
  <c r="AB84" i="13"/>
  <c r="AC84" i="13"/>
  <c r="AD84" i="13"/>
  <c r="AE84" i="13"/>
  <c r="AF84" i="13"/>
  <c r="AG84" i="13"/>
  <c r="AH84" i="13"/>
  <c r="X80" i="13" l="1"/>
  <c r="AG80" i="13"/>
  <c r="AC80" i="13"/>
  <c r="V80" i="13"/>
  <c r="AD80" i="13"/>
  <c r="R80" i="13"/>
  <c r="T80" i="13"/>
  <c r="AE80" i="13"/>
  <c r="W80" i="13"/>
  <c r="S80" i="13"/>
  <c r="M31" i="13"/>
  <c r="N31" i="13"/>
  <c r="O31" i="13"/>
  <c r="P31" i="13"/>
  <c r="Q31" i="13"/>
  <c r="R31" i="13"/>
  <c r="S31" i="13"/>
  <c r="W31" i="13"/>
  <c r="X31" i="13"/>
  <c r="Y31" i="13"/>
  <c r="Z31" i="13"/>
  <c r="AA31" i="13"/>
  <c r="AB31" i="13"/>
  <c r="AF31" i="13"/>
  <c r="AG31" i="13"/>
  <c r="AH31" i="13"/>
  <c r="M32" i="13"/>
  <c r="N32" i="13"/>
  <c r="O32" i="13"/>
  <c r="P32" i="13"/>
  <c r="Q32" i="13"/>
  <c r="R32" i="13"/>
  <c r="S32" i="13"/>
  <c r="W32" i="13"/>
  <c r="X32" i="13"/>
  <c r="Y32" i="13"/>
  <c r="Z32" i="13"/>
  <c r="AA32" i="13"/>
  <c r="AB32" i="13"/>
  <c r="AF32" i="13"/>
  <c r="AG32" i="13"/>
  <c r="AH32" i="13"/>
  <c r="M33" i="13"/>
  <c r="N33" i="13"/>
  <c r="O33" i="13"/>
  <c r="P33" i="13"/>
  <c r="Q33" i="13"/>
  <c r="R33" i="13"/>
  <c r="S33" i="13"/>
  <c r="W33" i="13"/>
  <c r="X33" i="13"/>
  <c r="Y33" i="13"/>
  <c r="Z33" i="13"/>
  <c r="AA33" i="13"/>
  <c r="AB33" i="13"/>
  <c r="AF33" i="13"/>
  <c r="AG33" i="13"/>
  <c r="AH33" i="13"/>
  <c r="M37" i="13"/>
  <c r="N37" i="13"/>
  <c r="O37" i="13"/>
  <c r="P37" i="13"/>
  <c r="Q37" i="13"/>
  <c r="R37" i="13"/>
  <c r="S37" i="13"/>
  <c r="W37" i="13"/>
  <c r="X37" i="13"/>
  <c r="Y37" i="13"/>
  <c r="Y41" i="13" s="1"/>
  <c r="Z37" i="13"/>
  <c r="AA37" i="13"/>
  <c r="AB37" i="13"/>
  <c r="AC37" i="13"/>
  <c r="AF37" i="13"/>
  <c r="AG37" i="13"/>
  <c r="AH37" i="13"/>
  <c r="C5" i="13"/>
  <c r="C2" i="12"/>
  <c r="G216" i="13"/>
  <c r="G215" i="13"/>
  <c r="G214" i="13"/>
  <c r="G210" i="13"/>
  <c r="G211" i="13" s="1"/>
  <c r="G209" i="13"/>
  <c r="F223" i="13" s="1"/>
  <c r="G208" i="13"/>
  <c r="G204" i="13"/>
  <c r="E224" i="13" s="1"/>
  <c r="G203" i="13"/>
  <c r="G202" i="13"/>
  <c r="G71" i="13"/>
  <c r="G70" i="13"/>
  <c r="G69" i="13"/>
  <c r="G65" i="13"/>
  <c r="G66" i="13" s="1"/>
  <c r="G64" i="13"/>
  <c r="G63" i="13"/>
  <c r="G59" i="13"/>
  <c r="E79" i="13" s="1"/>
  <c r="G58" i="13"/>
  <c r="G57" i="13"/>
  <c r="C275" i="13"/>
  <c r="G275" i="13" s="1"/>
  <c r="T287" i="13" s="1"/>
  <c r="O281" i="13"/>
  <c r="W281" i="13" s="1"/>
  <c r="AE281" i="13" s="1"/>
  <c r="P281" i="13"/>
  <c r="X281" i="13" s="1"/>
  <c r="AF281" i="13" s="1"/>
  <c r="Q281" i="13"/>
  <c r="R281" i="13"/>
  <c r="S281" i="13"/>
  <c r="AA281" i="13" s="1"/>
  <c r="T281" i="13"/>
  <c r="AB281" i="13" s="1"/>
  <c r="Y281" i="13"/>
  <c r="AG281" i="13" s="1"/>
  <c r="Z281" i="13"/>
  <c r="AH281" i="13" s="1"/>
  <c r="G269" i="13"/>
  <c r="J282" i="13" s="1"/>
  <c r="R282" i="13" s="1"/>
  <c r="Z282" i="13" s="1"/>
  <c r="AH282" i="13" s="1"/>
  <c r="E270" i="13"/>
  <c r="G270" i="13" s="1"/>
  <c r="L282" i="13" s="1"/>
  <c r="T282" i="13" s="1"/>
  <c r="AB282" i="13" s="1"/>
  <c r="Q157" i="12"/>
  <c r="Q158" i="12"/>
  <c r="Q159" i="12"/>
  <c r="Q160" i="12"/>
  <c r="Q162" i="12"/>
  <c r="H243" i="12" s="1"/>
  <c r="Q166" i="12"/>
  <c r="H248" i="12" s="1"/>
  <c r="Q169" i="12"/>
  <c r="Q170" i="12"/>
  <c r="Q171" i="12"/>
  <c r="Q172" i="12"/>
  <c r="Q174" i="12"/>
  <c r="G243" i="12" s="1"/>
  <c r="Q179" i="12"/>
  <c r="G248" i="12" s="1"/>
  <c r="G268" i="13"/>
  <c r="F282" i="13" s="1"/>
  <c r="G266" i="13"/>
  <c r="G265" i="13"/>
  <c r="G264" i="13"/>
  <c r="G263" i="13"/>
  <c r="G260" i="13"/>
  <c r="G256" i="13"/>
  <c r="E282" i="13" s="1"/>
  <c r="M282" i="13" s="1"/>
  <c r="U282" i="13" s="1"/>
  <c r="AC282" i="13" s="1"/>
  <c r="G254" i="13"/>
  <c r="G253" i="13"/>
  <c r="G252" i="13"/>
  <c r="G251" i="13"/>
  <c r="G167" i="13"/>
  <c r="G165" i="13"/>
  <c r="G161" i="13"/>
  <c r="AE175" i="13" s="1"/>
  <c r="G160" i="13"/>
  <c r="V176" i="13" s="1"/>
  <c r="G156" i="13"/>
  <c r="G155" i="13"/>
  <c r="E176" i="13" s="1"/>
  <c r="G154" i="13"/>
  <c r="G153" i="13"/>
  <c r="G120" i="13"/>
  <c r="G119" i="13"/>
  <c r="G118" i="13"/>
  <c r="G114" i="13"/>
  <c r="AE128" i="13" s="1"/>
  <c r="AE129" i="13" s="1"/>
  <c r="G113" i="13"/>
  <c r="G112" i="13"/>
  <c r="G108" i="13"/>
  <c r="E128" i="13" s="1"/>
  <c r="G107" i="13"/>
  <c r="G106" i="13"/>
  <c r="AH41" i="13"/>
  <c r="Z41" i="13"/>
  <c r="G24" i="13"/>
  <c r="G23" i="13"/>
  <c r="G22" i="13"/>
  <c r="G18" i="13"/>
  <c r="G17" i="13"/>
  <c r="G16" i="13"/>
  <c r="G12" i="13"/>
  <c r="E32" i="13" s="1"/>
  <c r="G11" i="13"/>
  <c r="G10" i="13"/>
  <c r="Q151" i="12"/>
  <c r="Q150" i="12"/>
  <c r="G150" i="12"/>
  <c r="AF191" i="12" s="1"/>
  <c r="Q146" i="12"/>
  <c r="V214" i="12" s="1"/>
  <c r="G146" i="12"/>
  <c r="AE186" i="12" s="1"/>
  <c r="Q144" i="12"/>
  <c r="G144" i="12"/>
  <c r="Q143" i="12"/>
  <c r="G143" i="12"/>
  <c r="Q142" i="12"/>
  <c r="G142" i="12"/>
  <c r="Q141" i="12"/>
  <c r="G141" i="12"/>
  <c r="Q138" i="12"/>
  <c r="E138" i="12"/>
  <c r="G138" i="12" s="1"/>
  <c r="Q134" i="12"/>
  <c r="E214" i="12" s="1"/>
  <c r="G134" i="12"/>
  <c r="E186" i="12" s="1"/>
  <c r="Q132" i="12"/>
  <c r="G132" i="12"/>
  <c r="Q131" i="12"/>
  <c r="G131" i="12"/>
  <c r="Q130" i="12"/>
  <c r="G130" i="12"/>
  <c r="Q129" i="12"/>
  <c r="G129" i="12"/>
  <c r="AG71" i="12"/>
  <c r="AG79" i="12" s="1"/>
  <c r="AF71" i="12"/>
  <c r="AF79" i="12" s="1"/>
  <c r="AE71" i="12"/>
  <c r="AE79" i="12" s="1"/>
  <c r="AD71" i="12"/>
  <c r="AD79" i="12" s="1"/>
  <c r="AC71" i="12"/>
  <c r="AC79" i="12" s="1"/>
  <c r="AB71" i="12"/>
  <c r="AB79" i="12" s="1"/>
  <c r="AA71" i="12"/>
  <c r="AA79" i="12" s="1"/>
  <c r="W71" i="12"/>
  <c r="W79" i="12" s="1"/>
  <c r="V71" i="12"/>
  <c r="V79" i="12" s="1"/>
  <c r="U71" i="12"/>
  <c r="U79" i="12" s="1"/>
  <c r="T71" i="12"/>
  <c r="T79" i="12" s="1"/>
  <c r="S71" i="12"/>
  <c r="S79" i="12" s="1"/>
  <c r="R71" i="12"/>
  <c r="R79" i="12" s="1"/>
  <c r="N71" i="12"/>
  <c r="N79" i="12" s="1"/>
  <c r="M71" i="12"/>
  <c r="M79" i="12" s="1"/>
  <c r="L71" i="12"/>
  <c r="L79" i="12" s="1"/>
  <c r="K71" i="12"/>
  <c r="K79" i="12" s="1"/>
  <c r="J71" i="12"/>
  <c r="J79" i="12" s="1"/>
  <c r="I71" i="12"/>
  <c r="I79" i="12" s="1"/>
  <c r="H71" i="12"/>
  <c r="H79" i="12" s="1"/>
  <c r="O61" i="12"/>
  <c r="Q61" i="12" s="1"/>
  <c r="Y60" i="12"/>
  <c r="O60" i="12"/>
  <c r="Q60" i="12" s="1"/>
  <c r="Q59" i="12"/>
  <c r="Y56" i="12"/>
  <c r="L100" i="12" s="1"/>
  <c r="Q55" i="12"/>
  <c r="Y54" i="12"/>
  <c r="Y53" i="12"/>
  <c r="Q53" i="12"/>
  <c r="Y52" i="12"/>
  <c r="Q52" i="12"/>
  <c r="Y51" i="12"/>
  <c r="Q51" i="12"/>
  <c r="Q50" i="12"/>
  <c r="Y48" i="12"/>
  <c r="Y47" i="12"/>
  <c r="Q47" i="12"/>
  <c r="I105" i="12" s="1"/>
  <c r="Y43" i="12"/>
  <c r="AA100" i="12" s="1"/>
  <c r="Q43" i="12"/>
  <c r="Y41" i="12"/>
  <c r="Q41" i="12"/>
  <c r="Y40" i="12"/>
  <c r="Q40" i="12"/>
  <c r="Y39" i="12"/>
  <c r="Q39" i="12"/>
  <c r="Y38" i="12"/>
  <c r="Q38" i="12"/>
  <c r="Q32" i="12"/>
  <c r="G32" i="12"/>
  <c r="Y75" i="12" s="1"/>
  <c r="AD37" i="13" s="1"/>
  <c r="Q28" i="12"/>
  <c r="G28" i="12"/>
  <c r="Q70" i="12" s="1"/>
  <c r="AA79" i="13" s="1"/>
  <c r="Q26" i="12"/>
  <c r="G26" i="12"/>
  <c r="Q25" i="12"/>
  <c r="G25" i="12"/>
  <c r="Q24" i="12"/>
  <c r="G24" i="12"/>
  <c r="Q23" i="12"/>
  <c r="G23" i="12"/>
  <c r="Q20" i="12"/>
  <c r="G20" i="12"/>
  <c r="Q16" i="12"/>
  <c r="G16" i="12"/>
  <c r="AH70" i="12" s="1"/>
  <c r="Q14" i="12"/>
  <c r="G14" i="12"/>
  <c r="Q13" i="12"/>
  <c r="G13" i="12"/>
  <c r="Q12" i="12"/>
  <c r="G12" i="12"/>
  <c r="Q11" i="12"/>
  <c r="G11" i="12"/>
  <c r="J175" i="13" l="1"/>
  <c r="AG41" i="13"/>
  <c r="AF41" i="13"/>
  <c r="E219" i="12"/>
  <c r="E223" i="13"/>
  <c r="AB41" i="13"/>
  <c r="X41" i="13"/>
  <c r="F128" i="13"/>
  <c r="F129" i="13" s="1"/>
  <c r="O175" i="13"/>
  <c r="T175" i="13"/>
  <c r="E191" i="12"/>
  <c r="V32" i="13"/>
  <c r="S248" i="12"/>
  <c r="E248" i="12"/>
  <c r="Y175" i="13"/>
  <c r="AA41" i="13"/>
  <c r="W41" i="13"/>
  <c r="G205" i="13"/>
  <c r="G13" i="13"/>
  <c r="I223" i="13"/>
  <c r="N223" i="13" s="1"/>
  <c r="S223" i="13" s="1"/>
  <c r="K223" i="13"/>
  <c r="K224" i="13"/>
  <c r="Z224" i="13"/>
  <c r="H224" i="13"/>
  <c r="L224" i="13"/>
  <c r="H223" i="13"/>
  <c r="M223" i="13" s="1"/>
  <c r="R223" i="13" s="1"/>
  <c r="W223" i="13" s="1"/>
  <c r="AG224" i="13"/>
  <c r="AC224" i="13"/>
  <c r="Y224" i="13"/>
  <c r="U224" i="13"/>
  <c r="Q224" i="13"/>
  <c r="G224" i="13"/>
  <c r="AD224" i="13"/>
  <c r="R224" i="13"/>
  <c r="I224" i="13"/>
  <c r="M224" i="13"/>
  <c r="G223" i="13"/>
  <c r="AF224" i="13"/>
  <c r="AB224" i="13"/>
  <c r="X224" i="13"/>
  <c r="T224" i="13"/>
  <c r="P224" i="13"/>
  <c r="AH224" i="13"/>
  <c r="V224" i="13"/>
  <c r="F224" i="13"/>
  <c r="F225" i="13" s="1"/>
  <c r="J224" i="13"/>
  <c r="N224" i="13"/>
  <c r="AE224" i="13"/>
  <c r="AA224" i="13"/>
  <c r="W224" i="13"/>
  <c r="S224" i="13"/>
  <c r="O224" i="13"/>
  <c r="G217" i="13"/>
  <c r="E229" i="13" s="1"/>
  <c r="H282" i="13"/>
  <c r="P282" i="13" s="1"/>
  <c r="X282" i="13" s="1"/>
  <c r="AF282" i="13" s="1"/>
  <c r="AD127" i="13"/>
  <c r="AD176" i="13"/>
  <c r="K282" i="13"/>
  <c r="S282" i="13" s="1"/>
  <c r="AA282" i="13" s="1"/>
  <c r="G60" i="13"/>
  <c r="P175" i="13"/>
  <c r="AF175" i="13"/>
  <c r="E175" i="13"/>
  <c r="E177" i="13" s="1"/>
  <c r="N282" i="13"/>
  <c r="V282" i="13" s="1"/>
  <c r="AD282" i="13" s="1"/>
  <c r="G282" i="13"/>
  <c r="O282" i="13" s="1"/>
  <c r="W282" i="13" s="1"/>
  <c r="AE282" i="13" s="1"/>
  <c r="P128" i="13"/>
  <c r="P129" i="13" s="1"/>
  <c r="G19" i="13"/>
  <c r="G115" i="13"/>
  <c r="J127" i="13"/>
  <c r="T128" i="13"/>
  <c r="F176" i="13"/>
  <c r="F177" i="13" s="1"/>
  <c r="I282" i="13"/>
  <c r="Q282" i="13" s="1"/>
  <c r="Y282" i="13" s="1"/>
  <c r="AG282" i="13" s="1"/>
  <c r="E78" i="13"/>
  <c r="E80" i="13" s="1"/>
  <c r="H79" i="13"/>
  <c r="H80" i="13" s="1"/>
  <c r="L79" i="13"/>
  <c r="L80" i="13" s="1"/>
  <c r="K79" i="13"/>
  <c r="K80" i="13" s="1"/>
  <c r="G32" i="13"/>
  <c r="G33" i="13" s="1"/>
  <c r="H128" i="13"/>
  <c r="H129" i="13" s="1"/>
  <c r="X128" i="13"/>
  <c r="X129" i="13" s="1"/>
  <c r="X175" i="13"/>
  <c r="N176" i="13"/>
  <c r="J78" i="13"/>
  <c r="I79" i="13"/>
  <c r="I80" i="13" s="1"/>
  <c r="M79" i="13"/>
  <c r="M80" i="13" s="1"/>
  <c r="AF128" i="13"/>
  <c r="AF129" i="13" s="1"/>
  <c r="G79" i="13"/>
  <c r="G80" i="13" s="1"/>
  <c r="E31" i="13"/>
  <c r="E33" i="13" s="1"/>
  <c r="I32" i="13"/>
  <c r="I33" i="13" s="1"/>
  <c r="Y127" i="13"/>
  <c r="G121" i="13"/>
  <c r="AC133" i="13" s="1"/>
  <c r="L128" i="13"/>
  <c r="L129" i="13" s="1"/>
  <c r="AB128" i="13"/>
  <c r="AB129" i="13" s="1"/>
  <c r="L175" i="13"/>
  <c r="AB175" i="13"/>
  <c r="F79" i="13"/>
  <c r="F80" i="13" s="1"/>
  <c r="J79" i="13"/>
  <c r="N79" i="13"/>
  <c r="N80" i="13" s="1"/>
  <c r="G72" i="13"/>
  <c r="G25" i="13"/>
  <c r="E37" i="13" s="1"/>
  <c r="AB287" i="13"/>
  <c r="AH287" i="13" s="1"/>
  <c r="L287" i="13"/>
  <c r="U248" i="12"/>
  <c r="AC248" i="12"/>
  <c r="M248" i="12"/>
  <c r="AA248" i="12"/>
  <c r="K248" i="12"/>
  <c r="AG248" i="12"/>
  <c r="Y248" i="12"/>
  <c r="Q248" i="12"/>
  <c r="I248" i="12"/>
  <c r="AE248" i="12"/>
  <c r="W248" i="12"/>
  <c r="O248" i="12"/>
  <c r="Q161" i="12"/>
  <c r="AH248" i="12"/>
  <c r="AD248" i="12"/>
  <c r="Z248" i="12"/>
  <c r="V248" i="12"/>
  <c r="R248" i="12"/>
  <c r="N248" i="12"/>
  <c r="J248" i="12"/>
  <c r="F248" i="12"/>
  <c r="AH243" i="12"/>
  <c r="AD243" i="12"/>
  <c r="Z243" i="12"/>
  <c r="V243" i="12"/>
  <c r="R243" i="12"/>
  <c r="N243" i="12"/>
  <c r="J243" i="12"/>
  <c r="F243" i="12"/>
  <c r="AG243" i="12"/>
  <c r="AC243" i="12"/>
  <c r="Y243" i="12"/>
  <c r="U243" i="12"/>
  <c r="Q243" i="12"/>
  <c r="M243" i="12"/>
  <c r="I243" i="12"/>
  <c r="E243" i="12"/>
  <c r="Q173" i="12"/>
  <c r="AF248" i="12"/>
  <c r="AB248" i="12"/>
  <c r="X248" i="12"/>
  <c r="T248" i="12"/>
  <c r="P248" i="12"/>
  <c r="L248" i="12"/>
  <c r="AF243" i="12"/>
  <c r="AB243" i="12"/>
  <c r="X243" i="12"/>
  <c r="T243" i="12"/>
  <c r="P243" i="12"/>
  <c r="L243" i="12"/>
  <c r="AE243" i="12"/>
  <c r="AA243" i="12"/>
  <c r="W243" i="12"/>
  <c r="S243" i="12"/>
  <c r="O243" i="12"/>
  <c r="K243" i="12"/>
  <c r="G145" i="12"/>
  <c r="AH185" i="12" s="1"/>
  <c r="Q15" i="12"/>
  <c r="Q17" i="12" s="1"/>
  <c r="Y42" i="12"/>
  <c r="AE99" i="12" s="1"/>
  <c r="G27" i="12"/>
  <c r="G69" i="12" s="1"/>
  <c r="Q42" i="12"/>
  <c r="E99" i="12" s="1"/>
  <c r="Q133" i="12"/>
  <c r="Q135" i="12" s="1"/>
  <c r="Q145" i="12"/>
  <c r="AE213" i="12" s="1"/>
  <c r="N105" i="12"/>
  <c r="U219" i="12"/>
  <c r="Q54" i="12"/>
  <c r="Q56" i="12" s="1"/>
  <c r="G15" i="12"/>
  <c r="AH69" i="12" s="1"/>
  <c r="AH71" i="12" s="1"/>
  <c r="Q27" i="12"/>
  <c r="Q29" i="12" s="1"/>
  <c r="T186" i="12"/>
  <c r="W105" i="12"/>
  <c r="O105" i="12"/>
  <c r="I191" i="12"/>
  <c r="Y191" i="12"/>
  <c r="X70" i="12"/>
  <c r="H186" i="12"/>
  <c r="X186" i="12"/>
  <c r="M191" i="12"/>
  <c r="AC191" i="12"/>
  <c r="AE105" i="12"/>
  <c r="Y55" i="12"/>
  <c r="AF99" i="12" s="1"/>
  <c r="G133" i="12"/>
  <c r="G135" i="12" s="1"/>
  <c r="Y219" i="12"/>
  <c r="L186" i="12"/>
  <c r="AB186" i="12"/>
  <c r="Q191" i="12"/>
  <c r="AG191" i="12"/>
  <c r="G105" i="12"/>
  <c r="P186" i="12"/>
  <c r="AF186" i="12"/>
  <c r="U191" i="12"/>
  <c r="R41" i="13"/>
  <c r="S41" i="13"/>
  <c r="Q41" i="13"/>
  <c r="H32" i="13"/>
  <c r="H33" i="13" s="1"/>
  <c r="P41" i="13"/>
  <c r="G157" i="13"/>
  <c r="AG176" i="13"/>
  <c r="AC176" i="13"/>
  <c r="Y176" i="13"/>
  <c r="U176" i="13"/>
  <c r="Q176" i="13"/>
  <c r="M176" i="13"/>
  <c r="I176" i="13"/>
  <c r="I177" i="13" s="1"/>
  <c r="AF176" i="13"/>
  <c r="AB176" i="13"/>
  <c r="X176" i="13"/>
  <c r="T176" i="13"/>
  <c r="P176" i="13"/>
  <c r="P177" i="13" s="1"/>
  <c r="L176" i="13"/>
  <c r="H176" i="13"/>
  <c r="G162" i="13"/>
  <c r="AE176" i="13"/>
  <c r="AE177" i="13" s="1"/>
  <c r="AA176" i="13"/>
  <c r="W176" i="13"/>
  <c r="S176" i="13"/>
  <c r="O176" i="13"/>
  <c r="K176" i="13"/>
  <c r="G176" i="13"/>
  <c r="G177" i="13" s="1"/>
  <c r="J176" i="13"/>
  <c r="Z176" i="13"/>
  <c r="F32" i="13"/>
  <c r="F33" i="13" s="1"/>
  <c r="R176" i="13"/>
  <c r="AH176" i="13"/>
  <c r="O127" i="13"/>
  <c r="I128" i="13"/>
  <c r="I129" i="13" s="1"/>
  <c r="M128" i="13"/>
  <c r="M129" i="13" s="1"/>
  <c r="Q128" i="13"/>
  <c r="Q129" i="13" s="1"/>
  <c r="U128" i="13"/>
  <c r="U129" i="13" s="1"/>
  <c r="Y128" i="13"/>
  <c r="AC128" i="13"/>
  <c r="AC129" i="13" s="1"/>
  <c r="AG128" i="13"/>
  <c r="AG129" i="13" s="1"/>
  <c r="M175" i="13"/>
  <c r="Q175" i="13"/>
  <c r="U175" i="13"/>
  <c r="AC175" i="13"/>
  <c r="AG175" i="13"/>
  <c r="G109" i="13"/>
  <c r="T127" i="13"/>
  <c r="J128" i="13"/>
  <c r="N128" i="13"/>
  <c r="N129" i="13" s="1"/>
  <c r="R128" i="13"/>
  <c r="R129" i="13" s="1"/>
  <c r="V128" i="13"/>
  <c r="V129" i="13" s="1"/>
  <c r="Z128" i="13"/>
  <c r="Z129" i="13" s="1"/>
  <c r="AD128" i="13"/>
  <c r="AH128" i="13"/>
  <c r="AH129" i="13" s="1"/>
  <c r="N175" i="13"/>
  <c r="R175" i="13"/>
  <c r="V175" i="13"/>
  <c r="V177" i="13" s="1"/>
  <c r="Z175" i="13"/>
  <c r="AD175" i="13"/>
  <c r="AH175" i="13"/>
  <c r="E127" i="13"/>
  <c r="E129" i="13" s="1"/>
  <c r="G128" i="13"/>
  <c r="G129" i="13" s="1"/>
  <c r="K128" i="13"/>
  <c r="K129" i="13" s="1"/>
  <c r="O128" i="13"/>
  <c r="S128" i="13"/>
  <c r="S129" i="13" s="1"/>
  <c r="W128" i="13"/>
  <c r="W129" i="13" s="1"/>
  <c r="AA128" i="13"/>
  <c r="AA129" i="13" s="1"/>
  <c r="J181" i="13"/>
  <c r="K175" i="13"/>
  <c r="S175" i="13"/>
  <c r="W175" i="13"/>
  <c r="AA175" i="13"/>
  <c r="G255" i="13"/>
  <c r="E281" i="13" s="1"/>
  <c r="M281" i="13" s="1"/>
  <c r="U281" i="13" s="1"/>
  <c r="AC281" i="13" s="1"/>
  <c r="G267" i="13"/>
  <c r="F281" i="13" s="1"/>
  <c r="N281" i="13" s="1"/>
  <c r="V281" i="13" s="1"/>
  <c r="AD281" i="13" s="1"/>
  <c r="R105" i="12"/>
  <c r="G70" i="12"/>
  <c r="Z75" i="12"/>
  <c r="AE37" i="13" s="1"/>
  <c r="G75" i="12"/>
  <c r="Y44" i="12"/>
  <c r="X69" i="12"/>
  <c r="E69" i="12"/>
  <c r="T100" i="12"/>
  <c r="AA213" i="12"/>
  <c r="R213" i="12"/>
  <c r="AH214" i="12"/>
  <c r="AH100" i="12"/>
  <c r="AD100" i="12"/>
  <c r="Z100" i="12"/>
  <c r="V100" i="12"/>
  <c r="R100" i="12"/>
  <c r="N100" i="12"/>
  <c r="J100" i="12"/>
  <c r="F100" i="12"/>
  <c r="AF105" i="12"/>
  <c r="AB105" i="12"/>
  <c r="X105" i="12"/>
  <c r="T105" i="12"/>
  <c r="P105" i="12"/>
  <c r="L105" i="12"/>
  <c r="H105" i="12"/>
  <c r="O70" i="12"/>
  <c r="Y70" i="12"/>
  <c r="AD32" i="13" s="1"/>
  <c r="P75" i="12"/>
  <c r="AH75" i="12"/>
  <c r="G100" i="12"/>
  <c r="O100" i="12"/>
  <c r="W100" i="12"/>
  <c r="AE100" i="12"/>
  <c r="J105" i="12"/>
  <c r="AA105" i="12"/>
  <c r="F214" i="12"/>
  <c r="I219" i="12"/>
  <c r="AB100" i="12"/>
  <c r="AG214" i="12"/>
  <c r="AC214" i="12"/>
  <c r="Y214" i="12"/>
  <c r="U214" i="12"/>
  <c r="Q214" i="12"/>
  <c r="M214" i="12"/>
  <c r="I214" i="12"/>
  <c r="AF214" i="12"/>
  <c r="AB214" i="12"/>
  <c r="X214" i="12"/>
  <c r="T214" i="12"/>
  <c r="P214" i="12"/>
  <c r="L214" i="12"/>
  <c r="H214" i="12"/>
  <c r="AE214" i="12"/>
  <c r="AA214" i="12"/>
  <c r="W214" i="12"/>
  <c r="S214" i="12"/>
  <c r="O214" i="12"/>
  <c r="K214" i="12"/>
  <c r="G214" i="12"/>
  <c r="R214" i="12"/>
  <c r="AG100" i="12"/>
  <c r="AC100" i="12"/>
  <c r="Y100" i="12"/>
  <c r="U100" i="12"/>
  <c r="Q100" i="12"/>
  <c r="M100" i="12"/>
  <c r="I100" i="12"/>
  <c r="E100" i="12"/>
  <c r="AH105" i="12"/>
  <c r="AD105" i="12"/>
  <c r="Z105" i="12"/>
  <c r="E70" i="12"/>
  <c r="P70" i="12"/>
  <c r="Z70" i="12"/>
  <c r="AE32" i="13" s="1"/>
  <c r="E75" i="12"/>
  <c r="Q75" i="12"/>
  <c r="H100" i="12"/>
  <c r="P100" i="12"/>
  <c r="X100" i="12"/>
  <c r="AF100" i="12"/>
  <c r="K105" i="12"/>
  <c r="S105" i="12"/>
  <c r="AF219" i="12"/>
  <c r="AB219" i="12"/>
  <c r="X219" i="12"/>
  <c r="T219" i="12"/>
  <c r="P219" i="12"/>
  <c r="L219" i="12"/>
  <c r="H219" i="12"/>
  <c r="AE219" i="12"/>
  <c r="AA219" i="12"/>
  <c r="W219" i="12"/>
  <c r="S219" i="12"/>
  <c r="O219" i="12"/>
  <c r="K219" i="12"/>
  <c r="G219" i="12"/>
  <c r="AH219" i="12"/>
  <c r="AD219" i="12"/>
  <c r="Z219" i="12"/>
  <c r="V219" i="12"/>
  <c r="R219" i="12"/>
  <c r="N219" i="12"/>
  <c r="J219" i="12"/>
  <c r="F219" i="12"/>
  <c r="J214" i="12"/>
  <c r="Z214" i="12"/>
  <c r="M219" i="12"/>
  <c r="AC219" i="12"/>
  <c r="AF213" i="12"/>
  <c r="AG105" i="12"/>
  <c r="AC105" i="12"/>
  <c r="Y105" i="12"/>
  <c r="U105" i="12"/>
  <c r="Q105" i="12"/>
  <c r="M105" i="12"/>
  <c r="E105" i="12"/>
  <c r="F70" i="12"/>
  <c r="F75" i="12"/>
  <c r="K100" i="12"/>
  <c r="S100" i="12"/>
  <c r="F105" i="12"/>
  <c r="V105" i="12"/>
  <c r="AB185" i="12"/>
  <c r="N214" i="12"/>
  <c r="AD214" i="12"/>
  <c r="Q219" i="12"/>
  <c r="AG219" i="12"/>
  <c r="I186" i="12"/>
  <c r="M186" i="12"/>
  <c r="Q186" i="12"/>
  <c r="U186" i="12"/>
  <c r="Y186" i="12"/>
  <c r="AC186" i="12"/>
  <c r="AG186" i="12"/>
  <c r="F191" i="12"/>
  <c r="J191" i="12"/>
  <c r="N191" i="12"/>
  <c r="R191" i="12"/>
  <c r="V191" i="12"/>
  <c r="Z191" i="12"/>
  <c r="AD191" i="12"/>
  <c r="AH191" i="12"/>
  <c r="F186" i="12"/>
  <c r="J186" i="12"/>
  <c r="N186" i="12"/>
  <c r="R186" i="12"/>
  <c r="V186" i="12"/>
  <c r="Z186" i="12"/>
  <c r="AD186" i="12"/>
  <c r="AH186" i="12"/>
  <c r="G191" i="12"/>
  <c r="K191" i="12"/>
  <c r="O191" i="12"/>
  <c r="S191" i="12"/>
  <c r="W191" i="12"/>
  <c r="AA191" i="12"/>
  <c r="AE191" i="12"/>
  <c r="G186" i="12"/>
  <c r="K186" i="12"/>
  <c r="O186" i="12"/>
  <c r="S186" i="12"/>
  <c r="W186" i="12"/>
  <c r="AA186" i="12"/>
  <c r="H191" i="12"/>
  <c r="L191" i="12"/>
  <c r="P191" i="12"/>
  <c r="T191" i="12"/>
  <c r="X191" i="12"/>
  <c r="AB191" i="12"/>
  <c r="AF177" i="13" l="1"/>
  <c r="N99" i="12"/>
  <c r="R99" i="12"/>
  <c r="E213" i="12"/>
  <c r="E215" i="12" s="1"/>
  <c r="V99" i="12"/>
  <c r="AH99" i="12"/>
  <c r="AH101" i="12" s="1"/>
  <c r="AH109" i="12" s="1"/>
  <c r="Y177" i="13"/>
  <c r="R185" i="12"/>
  <c r="R187" i="12" s="1"/>
  <c r="R195" i="12" s="1"/>
  <c r="G185" i="12"/>
  <c r="Q185" i="12"/>
  <c r="W185" i="12"/>
  <c r="W187" i="12" s="1"/>
  <c r="W195" i="12" s="1"/>
  <c r="AG185" i="12"/>
  <c r="AG187" i="12" s="1"/>
  <c r="AG195" i="12" s="1"/>
  <c r="AD129" i="13"/>
  <c r="Y129" i="13"/>
  <c r="N185" i="12"/>
  <c r="N187" i="12" s="1"/>
  <c r="N195" i="12" s="1"/>
  <c r="L185" i="12"/>
  <c r="L187" i="12" s="1"/>
  <c r="L195" i="12" s="1"/>
  <c r="I213" i="12"/>
  <c r="I215" i="12" s="1"/>
  <c r="I223" i="12" s="1"/>
  <c r="AB99" i="12"/>
  <c r="AB101" i="12" s="1"/>
  <c r="AB109" i="12" s="1"/>
  <c r="F69" i="12"/>
  <c r="K31" i="13" s="1"/>
  <c r="W177" i="13"/>
  <c r="N177" i="13"/>
  <c r="AB177" i="13"/>
  <c r="P79" i="13"/>
  <c r="K32" i="13"/>
  <c r="Z84" i="13"/>
  <c r="U37" i="13"/>
  <c r="O78" i="13"/>
  <c r="J31" i="13"/>
  <c r="Q84" i="13"/>
  <c r="L37" i="13"/>
  <c r="S225" i="13"/>
  <c r="Z79" i="13"/>
  <c r="U32" i="13"/>
  <c r="AH78" i="13"/>
  <c r="AC31" i="13"/>
  <c r="Q78" i="13"/>
  <c r="L31" i="13"/>
  <c r="AA84" i="13"/>
  <c r="V37" i="13"/>
  <c r="O79" i="13"/>
  <c r="J32" i="13"/>
  <c r="Y79" i="13"/>
  <c r="T32" i="13"/>
  <c r="Q79" i="13"/>
  <c r="L32" i="13"/>
  <c r="W225" i="13"/>
  <c r="P84" i="13"/>
  <c r="K37" i="13"/>
  <c r="O84" i="13"/>
  <c r="J37" i="13"/>
  <c r="AH79" i="13"/>
  <c r="AC32" i="13"/>
  <c r="G169" i="13"/>
  <c r="AD181" i="13" s="1"/>
  <c r="E133" i="13"/>
  <c r="E137" i="13" s="1"/>
  <c r="E84" i="13"/>
  <c r="F84" i="13" s="1"/>
  <c r="G84" i="13" s="1"/>
  <c r="E41" i="13"/>
  <c r="S177" i="13"/>
  <c r="AC177" i="13"/>
  <c r="M177" i="13"/>
  <c r="X223" i="13"/>
  <c r="X225" i="13" s="1"/>
  <c r="AB223" i="13"/>
  <c r="AB225" i="13" s="1"/>
  <c r="N225" i="13"/>
  <c r="I225" i="13"/>
  <c r="AH177" i="13"/>
  <c r="AE133" i="13"/>
  <c r="AE137" i="13" s="1"/>
  <c r="L177" i="13"/>
  <c r="T129" i="13"/>
  <c r="AD133" i="13"/>
  <c r="G225" i="13"/>
  <c r="L223" i="13"/>
  <c r="Q223" i="13" s="1"/>
  <c r="N133" i="13"/>
  <c r="O177" i="13"/>
  <c r="M133" i="13"/>
  <c r="M137" i="13" s="1"/>
  <c r="O133" i="13"/>
  <c r="R225" i="13"/>
  <c r="J223" i="13"/>
  <c r="E225" i="13"/>
  <c r="M225" i="13"/>
  <c r="H225" i="13"/>
  <c r="K225" i="13"/>
  <c r="P223" i="13"/>
  <c r="F229" i="13"/>
  <c r="J229" i="13"/>
  <c r="N229" i="13"/>
  <c r="R229" i="13"/>
  <c r="V229" i="13"/>
  <c r="Z229" i="13"/>
  <c r="AD229" i="13"/>
  <c r="AH229" i="13"/>
  <c r="Q229" i="13"/>
  <c r="G229" i="13"/>
  <c r="K229" i="13"/>
  <c r="O229" i="13"/>
  <c r="S229" i="13"/>
  <c r="W229" i="13"/>
  <c r="AA229" i="13"/>
  <c r="AE229" i="13"/>
  <c r="M229" i="13"/>
  <c r="U229" i="13"/>
  <c r="AC229" i="13"/>
  <c r="H229" i="13"/>
  <c r="L229" i="13"/>
  <c r="P229" i="13"/>
  <c r="T229" i="13"/>
  <c r="X229" i="13"/>
  <c r="AB229" i="13"/>
  <c r="AF229" i="13"/>
  <c r="I229" i="13"/>
  <c r="Y229" i="13"/>
  <c r="AG229" i="13"/>
  <c r="F37" i="13"/>
  <c r="F41" i="13" s="1"/>
  <c r="G37" i="13"/>
  <c r="G41" i="13" s="1"/>
  <c r="AF133" i="13"/>
  <c r="AF137" i="13" s="1"/>
  <c r="AB133" i="13"/>
  <c r="AB137" i="13" s="1"/>
  <c r="Q133" i="13"/>
  <c r="AG133" i="13"/>
  <c r="AG137" i="13" s="1"/>
  <c r="R133" i="13"/>
  <c r="R137" i="13" s="1"/>
  <c r="AH133" i="13"/>
  <c r="AH137" i="13" s="1"/>
  <c r="S133" i="13"/>
  <c r="S137" i="13" s="1"/>
  <c r="P133" i="13"/>
  <c r="L133" i="13"/>
  <c r="U133" i="13"/>
  <c r="F133" i="13"/>
  <c r="V133" i="13"/>
  <c r="G133" i="13"/>
  <c r="W133" i="13"/>
  <c r="T177" i="13"/>
  <c r="H133" i="13"/>
  <c r="AD177" i="13"/>
  <c r="I133" i="13"/>
  <c r="I137" i="13" s="1"/>
  <c r="Y133" i="13"/>
  <c r="J133" i="13"/>
  <c r="Z133" i="13"/>
  <c r="Z137" i="13" s="1"/>
  <c r="K133" i="13"/>
  <c r="K137" i="13" s="1"/>
  <c r="AA133" i="13"/>
  <c r="AA137" i="13" s="1"/>
  <c r="X177" i="13"/>
  <c r="R177" i="13"/>
  <c r="J80" i="13"/>
  <c r="O129" i="13"/>
  <c r="X133" i="13"/>
  <c r="T133" i="13"/>
  <c r="J129" i="13"/>
  <c r="AC137" i="13"/>
  <c r="H177" i="13"/>
  <c r="H37" i="13"/>
  <c r="I37" i="13"/>
  <c r="I41" i="13" s="1"/>
  <c r="N41" i="13"/>
  <c r="M41" i="13"/>
  <c r="Q69" i="12"/>
  <c r="V185" i="12"/>
  <c r="V187" i="12" s="1"/>
  <c r="V195" i="12" s="1"/>
  <c r="K185" i="12"/>
  <c r="AA185" i="12"/>
  <c r="AA187" i="12" s="1"/>
  <c r="AA195" i="12" s="1"/>
  <c r="P185" i="12"/>
  <c r="P187" i="12" s="1"/>
  <c r="P195" i="12" s="1"/>
  <c r="AF185" i="12"/>
  <c r="AF187" i="12" s="1"/>
  <c r="AF195" i="12" s="1"/>
  <c r="U185" i="12"/>
  <c r="U187" i="12" s="1"/>
  <c r="U195" i="12" s="1"/>
  <c r="J185" i="12"/>
  <c r="J187" i="12" s="1"/>
  <c r="J195" i="12" s="1"/>
  <c r="AH187" i="12"/>
  <c r="AH195" i="12" s="1"/>
  <c r="F185" i="12"/>
  <c r="F187" i="12" s="1"/>
  <c r="F195" i="12" s="1"/>
  <c r="O185" i="12"/>
  <c r="O187" i="12" s="1"/>
  <c r="O195" i="12" s="1"/>
  <c r="AE185" i="12"/>
  <c r="AE187" i="12" s="1"/>
  <c r="AE195" i="12" s="1"/>
  <c r="T185" i="12"/>
  <c r="T187" i="12" s="1"/>
  <c r="T195" i="12" s="1"/>
  <c r="I185" i="12"/>
  <c r="I187" i="12" s="1"/>
  <c r="I195" i="12" s="1"/>
  <c r="Y185" i="12"/>
  <c r="Y187" i="12" s="1"/>
  <c r="Y195" i="12" s="1"/>
  <c r="Z185" i="12"/>
  <c r="Z187" i="12" s="1"/>
  <c r="Z195" i="12" s="1"/>
  <c r="AD185" i="12"/>
  <c r="AD187" i="12" s="1"/>
  <c r="AD195" i="12" s="1"/>
  <c r="G147" i="12"/>
  <c r="S185" i="12"/>
  <c r="S187" i="12" s="1"/>
  <c r="S195" i="12" s="1"/>
  <c r="H185" i="12"/>
  <c r="H187" i="12" s="1"/>
  <c r="H195" i="12" s="1"/>
  <c r="X185" i="12"/>
  <c r="X187" i="12" s="1"/>
  <c r="X195" i="12" s="1"/>
  <c r="M185" i="12"/>
  <c r="M187" i="12" s="1"/>
  <c r="M195" i="12" s="1"/>
  <c r="AC185" i="12"/>
  <c r="AC187" i="12" s="1"/>
  <c r="AC195" i="12" s="1"/>
  <c r="AB213" i="12"/>
  <c r="AB215" i="12" s="1"/>
  <c r="AB223" i="12" s="1"/>
  <c r="H213" i="12"/>
  <c r="H215" i="12" s="1"/>
  <c r="H223" i="12" s="1"/>
  <c r="W99" i="12"/>
  <c r="W101" i="12" s="1"/>
  <c r="W109" i="12" s="1"/>
  <c r="AC213" i="12"/>
  <c r="AC215" i="12" s="1"/>
  <c r="AC223" i="12" s="1"/>
  <c r="G213" i="12"/>
  <c r="G215" i="12" s="1"/>
  <c r="G223" i="12" s="1"/>
  <c r="Y57" i="12"/>
  <c r="F99" i="12"/>
  <c r="F101" i="12" s="1"/>
  <c r="AD99" i="12"/>
  <c r="AD101" i="12" s="1"/>
  <c r="AD109" i="12" s="1"/>
  <c r="O99" i="12"/>
  <c r="O101" i="12" s="1"/>
  <c r="O109" i="12" s="1"/>
  <c r="U213" i="12"/>
  <c r="U215" i="12" s="1"/>
  <c r="U223" i="12" s="1"/>
  <c r="Z213" i="12"/>
  <c r="Z215" i="12" s="1"/>
  <c r="Z223" i="12" s="1"/>
  <c r="F213" i="12"/>
  <c r="F215" i="12" s="1"/>
  <c r="S213" i="12"/>
  <c r="S215" i="12" s="1"/>
  <c r="S223" i="12" s="1"/>
  <c r="X99" i="12"/>
  <c r="X101" i="12" s="1"/>
  <c r="X109" i="12" s="1"/>
  <c r="Z99" i="12"/>
  <c r="Z101" i="12" s="1"/>
  <c r="Z109" i="12" s="1"/>
  <c r="J99" i="12"/>
  <c r="J101" i="12" s="1"/>
  <c r="J109" i="12" s="1"/>
  <c r="S99" i="12"/>
  <c r="S101" i="12" s="1"/>
  <c r="S109" i="12" s="1"/>
  <c r="L213" i="12"/>
  <c r="L215" i="12" s="1"/>
  <c r="L223" i="12" s="1"/>
  <c r="P213" i="12"/>
  <c r="P215" i="12" s="1"/>
  <c r="P223" i="12" s="1"/>
  <c r="Y213" i="12"/>
  <c r="Y215" i="12" s="1"/>
  <c r="Y223" i="12" s="1"/>
  <c r="J213" i="12"/>
  <c r="J215" i="12" s="1"/>
  <c r="J223" i="12" s="1"/>
  <c r="AH213" i="12"/>
  <c r="AH215" i="12" s="1"/>
  <c r="AH223" i="12" s="1"/>
  <c r="W213" i="12"/>
  <c r="W215" i="12" s="1"/>
  <c r="W223" i="12" s="1"/>
  <c r="Q175" i="12"/>
  <c r="I242" i="12"/>
  <c r="I244" i="12" s="1"/>
  <c r="I252" i="12" s="1"/>
  <c r="M242" i="12"/>
  <c r="M244" i="12" s="1"/>
  <c r="M252" i="12" s="1"/>
  <c r="Q242" i="12"/>
  <c r="Q244" i="12" s="1"/>
  <c r="Q252" i="12" s="1"/>
  <c r="U242" i="12"/>
  <c r="U244" i="12" s="1"/>
  <c r="U252" i="12" s="1"/>
  <c r="Y242" i="12"/>
  <c r="Y244" i="12" s="1"/>
  <c r="Y252" i="12" s="1"/>
  <c r="AC242" i="12"/>
  <c r="AC244" i="12" s="1"/>
  <c r="AC252" i="12" s="1"/>
  <c r="AG242" i="12"/>
  <c r="AG244" i="12" s="1"/>
  <c r="AG252" i="12" s="1"/>
  <c r="G242" i="12"/>
  <c r="G244" i="12" s="1"/>
  <c r="G252" i="12" s="1"/>
  <c r="K242" i="12"/>
  <c r="K244" i="12" s="1"/>
  <c r="K252" i="12" s="1"/>
  <c r="O242" i="12"/>
  <c r="O244" i="12" s="1"/>
  <c r="O252" i="12" s="1"/>
  <c r="S242" i="12"/>
  <c r="S244" i="12" s="1"/>
  <c r="S252" i="12" s="1"/>
  <c r="W242" i="12"/>
  <c r="W244" i="12" s="1"/>
  <c r="W252" i="12" s="1"/>
  <c r="AA242" i="12"/>
  <c r="AA244" i="12" s="1"/>
  <c r="AA252" i="12" s="1"/>
  <c r="AE242" i="12"/>
  <c r="AE244" i="12" s="1"/>
  <c r="AE252" i="12" s="1"/>
  <c r="M213" i="12"/>
  <c r="M215" i="12" s="1"/>
  <c r="M223" i="12" s="1"/>
  <c r="Q147" i="12"/>
  <c r="V213" i="12"/>
  <c r="V215" i="12" s="1"/>
  <c r="V223" i="12" s="1"/>
  <c r="K213" i="12"/>
  <c r="K215" i="12" s="1"/>
  <c r="K223" i="12" s="1"/>
  <c r="AJ248" i="12"/>
  <c r="Q163" i="12"/>
  <c r="E242" i="12"/>
  <c r="E244" i="12" s="1"/>
  <c r="F242" i="12"/>
  <c r="F244" i="12" s="1"/>
  <c r="F252" i="12" s="1"/>
  <c r="J242" i="12"/>
  <c r="J244" i="12" s="1"/>
  <c r="J252" i="12" s="1"/>
  <c r="N242" i="12"/>
  <c r="N244" i="12" s="1"/>
  <c r="N252" i="12" s="1"/>
  <c r="R242" i="12"/>
  <c r="R244" i="12" s="1"/>
  <c r="R252" i="12" s="1"/>
  <c r="V242" i="12"/>
  <c r="V244" i="12" s="1"/>
  <c r="V252" i="12" s="1"/>
  <c r="Z242" i="12"/>
  <c r="Z244" i="12" s="1"/>
  <c r="Z252" i="12" s="1"/>
  <c r="AD242" i="12"/>
  <c r="AD244" i="12" s="1"/>
  <c r="AD252" i="12" s="1"/>
  <c r="AH242" i="12"/>
  <c r="AH244" i="12" s="1"/>
  <c r="AH252" i="12" s="1"/>
  <c r="H242" i="12"/>
  <c r="H244" i="12" s="1"/>
  <c r="H252" i="12" s="1"/>
  <c r="L242" i="12"/>
  <c r="L244" i="12" s="1"/>
  <c r="L252" i="12" s="1"/>
  <c r="P242" i="12"/>
  <c r="P244" i="12" s="1"/>
  <c r="P252" i="12" s="1"/>
  <c r="T242" i="12"/>
  <c r="T244" i="12" s="1"/>
  <c r="T252" i="12" s="1"/>
  <c r="X242" i="12"/>
  <c r="X244" i="12" s="1"/>
  <c r="X252" i="12" s="1"/>
  <c r="AB242" i="12"/>
  <c r="AB244" i="12" s="1"/>
  <c r="AB252" i="12" s="1"/>
  <c r="AF242" i="12"/>
  <c r="AF244" i="12" s="1"/>
  <c r="AF252" i="12" s="1"/>
  <c r="H99" i="12"/>
  <c r="H101" i="12" s="1"/>
  <c r="Q99" i="12"/>
  <c r="Q101" i="12" s="1"/>
  <c r="Q109" i="12" s="1"/>
  <c r="G17" i="12"/>
  <c r="G99" i="12"/>
  <c r="AA99" i="12"/>
  <c r="AA101" i="12" s="1"/>
  <c r="AA109" i="12" s="1"/>
  <c r="P69" i="12"/>
  <c r="P71" i="12" s="1"/>
  <c r="P79" i="12" s="1"/>
  <c r="X213" i="12"/>
  <c r="X215" i="12" s="1"/>
  <c r="X223" i="12" s="1"/>
  <c r="T213" i="12"/>
  <c r="Q213" i="12"/>
  <c r="Q215" i="12" s="1"/>
  <c r="Q223" i="12" s="1"/>
  <c r="AG213" i="12"/>
  <c r="AG215" i="12" s="1"/>
  <c r="AG223" i="12" s="1"/>
  <c r="N213" i="12"/>
  <c r="N215" i="12" s="1"/>
  <c r="N223" i="12" s="1"/>
  <c r="AD213" i="12"/>
  <c r="AD215" i="12" s="1"/>
  <c r="AD223" i="12" s="1"/>
  <c r="O213" i="12"/>
  <c r="O215" i="12" s="1"/>
  <c r="O223" i="12" s="1"/>
  <c r="T99" i="12"/>
  <c r="T101" i="12" s="1"/>
  <c r="T109" i="12" s="1"/>
  <c r="Y99" i="12"/>
  <c r="Y101" i="12" s="1"/>
  <c r="Y109" i="12" s="1"/>
  <c r="K99" i="12"/>
  <c r="K101" i="12" s="1"/>
  <c r="K109" i="12" s="1"/>
  <c r="G29" i="12"/>
  <c r="AC99" i="12"/>
  <c r="AC101" i="12" s="1"/>
  <c r="AC109" i="12" s="1"/>
  <c r="AG99" i="12"/>
  <c r="AG101" i="12" s="1"/>
  <c r="AG109" i="12" s="1"/>
  <c r="P99" i="12"/>
  <c r="P101" i="12" s="1"/>
  <c r="P109" i="12" s="1"/>
  <c r="I99" i="12"/>
  <c r="I101" i="12" s="1"/>
  <c r="I109" i="12" s="1"/>
  <c r="U99" i="12"/>
  <c r="U101" i="12" s="1"/>
  <c r="U109" i="12" s="1"/>
  <c r="E185" i="12"/>
  <c r="E187" i="12" s="1"/>
  <c r="E195" i="12" s="1"/>
  <c r="O69" i="12"/>
  <c r="Z69" i="12"/>
  <c r="Y69" i="12"/>
  <c r="M99" i="12"/>
  <c r="M101" i="12" s="1"/>
  <c r="M109" i="12" s="1"/>
  <c r="Q44" i="12"/>
  <c r="X71" i="12"/>
  <c r="X79" i="12" s="1"/>
  <c r="AB187" i="12"/>
  <c r="AB195" i="12" s="1"/>
  <c r="AH79" i="12"/>
  <c r="L99" i="12"/>
  <c r="L101" i="12" s="1"/>
  <c r="L109" i="12" s="1"/>
  <c r="G71" i="12"/>
  <c r="G79" i="12" s="1"/>
  <c r="AE101" i="12"/>
  <c r="AE109" i="12" s="1"/>
  <c r="G187" i="12"/>
  <c r="G195" i="12" s="1"/>
  <c r="AE215" i="12"/>
  <c r="AE223" i="12" s="1"/>
  <c r="AJ287" i="13"/>
  <c r="I283" i="13"/>
  <c r="L283" i="13"/>
  <c r="H283" i="13"/>
  <c r="K283" i="13"/>
  <c r="G283" i="13"/>
  <c r="G271" i="13"/>
  <c r="J283" i="13"/>
  <c r="F283" i="13"/>
  <c r="AA177" i="13"/>
  <c r="K177" i="13"/>
  <c r="Z177" i="13"/>
  <c r="J177" i="13"/>
  <c r="J185" i="13" s="1"/>
  <c r="U177" i="13"/>
  <c r="O41" i="13"/>
  <c r="E283" i="13"/>
  <c r="G257" i="13"/>
  <c r="AG177" i="13"/>
  <c r="Q177" i="13"/>
  <c r="H41" i="13"/>
  <c r="Q187" i="12"/>
  <c r="Q195" i="12" s="1"/>
  <c r="AJ105" i="12"/>
  <c r="K187" i="12"/>
  <c r="K195" i="12" s="1"/>
  <c r="AF215" i="12"/>
  <c r="AF223" i="12" s="1"/>
  <c r="R215" i="12"/>
  <c r="R223" i="12" s="1"/>
  <c r="V101" i="12"/>
  <c r="V109" i="12" s="1"/>
  <c r="N101" i="12"/>
  <c r="N109" i="12" s="1"/>
  <c r="T215" i="12"/>
  <c r="T223" i="12" s="1"/>
  <c r="AJ219" i="12"/>
  <c r="AF101" i="12"/>
  <c r="AF109" i="12" s="1"/>
  <c r="E101" i="12"/>
  <c r="E71" i="12"/>
  <c r="E79" i="12" s="1"/>
  <c r="R101" i="12"/>
  <c r="R109" i="12" s="1"/>
  <c r="AA215" i="12"/>
  <c r="AA223" i="12" s="1"/>
  <c r="G101" i="12"/>
  <c r="E223" i="12" l="1"/>
  <c r="P78" i="13"/>
  <c r="F71" i="12"/>
  <c r="F79" i="12" s="1"/>
  <c r="AG223" i="13"/>
  <c r="AG225" i="13" s="1"/>
  <c r="AG233" i="13" s="1"/>
  <c r="X181" i="13"/>
  <c r="X185" i="13" s="1"/>
  <c r="K181" i="13"/>
  <c r="K185" i="13" s="1"/>
  <c r="AD137" i="13"/>
  <c r="X233" i="13"/>
  <c r="J33" i="13"/>
  <c r="F88" i="13"/>
  <c r="E88" i="13"/>
  <c r="E90" i="13" s="1"/>
  <c r="Y137" i="13"/>
  <c r="AC223" i="13"/>
  <c r="AH223" i="13" s="1"/>
  <c r="AH225" i="13" s="1"/>
  <c r="AH233" i="13" s="1"/>
  <c r="E61" i="12"/>
  <c r="O80" i="13"/>
  <c r="P283" i="13"/>
  <c r="P291" i="13" s="1"/>
  <c r="O71" i="12"/>
  <c r="O79" i="12" s="1"/>
  <c r="Y78" i="13"/>
  <c r="Y80" i="13" s="1"/>
  <c r="T31" i="13"/>
  <c r="T33" i="13" s="1"/>
  <c r="T41" i="13" s="1"/>
  <c r="H109" i="12"/>
  <c r="Q71" i="12"/>
  <c r="Q79" i="12" s="1"/>
  <c r="AA78" i="13"/>
  <c r="AA80" i="13" s="1"/>
  <c r="V31" i="13"/>
  <c r="V33" i="13" s="1"/>
  <c r="V41" i="13" s="1"/>
  <c r="AC33" i="13"/>
  <c r="AC41" i="13" s="1"/>
  <c r="G109" i="12"/>
  <c r="Y71" i="12"/>
  <c r="Y79" i="12" s="1"/>
  <c r="AD31" i="13"/>
  <c r="AD33" i="13" s="1"/>
  <c r="AD41" i="13" s="1"/>
  <c r="L33" i="13"/>
  <c r="L41" i="13" s="1"/>
  <c r="AH80" i="13"/>
  <c r="P80" i="13"/>
  <c r="F109" i="12"/>
  <c r="M283" i="13"/>
  <c r="M291" i="13" s="1"/>
  <c r="S283" i="13"/>
  <c r="AA283" i="13" s="1"/>
  <c r="AA291" i="13" s="1"/>
  <c r="Z71" i="12"/>
  <c r="Z79" i="12" s="1"/>
  <c r="AE31" i="13"/>
  <c r="AE33" i="13" s="1"/>
  <c r="AE41" i="13" s="1"/>
  <c r="Z78" i="13"/>
  <c r="Z80" i="13" s="1"/>
  <c r="U31" i="13"/>
  <c r="U33" i="13" s="1"/>
  <c r="U41" i="13" s="1"/>
  <c r="K33" i="13"/>
  <c r="K41" i="13" s="1"/>
  <c r="Q80" i="13"/>
  <c r="AB181" i="13"/>
  <c r="AB185" i="13" s="1"/>
  <c r="U181" i="13"/>
  <c r="N181" i="13"/>
  <c r="N185" i="13" s="1"/>
  <c r="O181" i="13"/>
  <c r="O185" i="13" s="1"/>
  <c r="I181" i="13"/>
  <c r="I185" i="13" s="1"/>
  <c r="Z181" i="13"/>
  <c r="Z185" i="13" s="1"/>
  <c r="AF181" i="13"/>
  <c r="AF185" i="13" s="1"/>
  <c r="V181" i="13"/>
  <c r="V185" i="13" s="1"/>
  <c r="L181" i="13"/>
  <c r="Y181" i="13"/>
  <c r="Y185" i="13" s="1"/>
  <c r="F181" i="13"/>
  <c r="F185" i="13" s="1"/>
  <c r="F137" i="13"/>
  <c r="R181" i="13"/>
  <c r="R185" i="13" s="1"/>
  <c r="P181" i="13"/>
  <c r="P185" i="13" s="1"/>
  <c r="AG181" i="13"/>
  <c r="AG185" i="13" s="1"/>
  <c r="AA181" i="13"/>
  <c r="AA185" i="13" s="1"/>
  <c r="T181" i="13"/>
  <c r="T185" i="13" s="1"/>
  <c r="AC181" i="13"/>
  <c r="AC185" i="13" s="1"/>
  <c r="W181" i="13"/>
  <c r="W185" i="13" s="1"/>
  <c r="AH181" i="13"/>
  <c r="AH185" i="13" s="1"/>
  <c r="E181" i="13"/>
  <c r="E185" i="13" s="1"/>
  <c r="E187" i="13" s="1"/>
  <c r="U137" i="13"/>
  <c r="H181" i="13"/>
  <c r="H185" i="13" s="1"/>
  <c r="AE181" i="13"/>
  <c r="AE185" i="13" s="1"/>
  <c r="AD185" i="13"/>
  <c r="Q181" i="13"/>
  <c r="Q185" i="13" s="1"/>
  <c r="S181" i="13"/>
  <c r="S185" i="13" s="1"/>
  <c r="M181" i="13"/>
  <c r="G181" i="13"/>
  <c r="G185" i="13" s="1"/>
  <c r="AJ129" i="13"/>
  <c r="E233" i="13"/>
  <c r="E235" i="13" s="1"/>
  <c r="K233" i="13"/>
  <c r="W233" i="13"/>
  <c r="G233" i="13"/>
  <c r="N233" i="13"/>
  <c r="M233" i="13"/>
  <c r="S233" i="13"/>
  <c r="F233" i="13"/>
  <c r="G137" i="13"/>
  <c r="W137" i="13"/>
  <c r="U185" i="13"/>
  <c r="X137" i="13"/>
  <c r="L137" i="13"/>
  <c r="N137" i="13"/>
  <c r="H137" i="13"/>
  <c r="V137" i="13"/>
  <c r="P137" i="13"/>
  <c r="Q137" i="13"/>
  <c r="H84" i="13"/>
  <c r="G88" i="13"/>
  <c r="E43" i="13"/>
  <c r="F43" i="13" s="1"/>
  <c r="G43" i="13" s="1"/>
  <c r="H43" i="13" s="1"/>
  <c r="I43" i="13" s="1"/>
  <c r="E197" i="12"/>
  <c r="F200" i="12"/>
  <c r="F199" i="12"/>
  <c r="F201" i="12"/>
  <c r="R233" i="13"/>
  <c r="F83" i="12"/>
  <c r="F84" i="12"/>
  <c r="O137" i="13"/>
  <c r="T137" i="13"/>
  <c r="I233" i="13"/>
  <c r="H233" i="13"/>
  <c r="P225" i="13"/>
  <c r="P233" i="13" s="1"/>
  <c r="U223" i="13"/>
  <c r="L225" i="13"/>
  <c r="L233" i="13" s="1"/>
  <c r="Q225" i="13"/>
  <c r="Q233" i="13" s="1"/>
  <c r="V223" i="13"/>
  <c r="K291" i="13"/>
  <c r="J225" i="13"/>
  <c r="O223" i="13"/>
  <c r="AB233" i="13"/>
  <c r="AC225" i="13"/>
  <c r="AC233" i="13" s="1"/>
  <c r="J41" i="13"/>
  <c r="J137" i="13"/>
  <c r="AJ133" i="13"/>
  <c r="AJ177" i="13"/>
  <c r="J291" i="13"/>
  <c r="R283" i="13"/>
  <c r="I291" i="13"/>
  <c r="Q283" i="13"/>
  <c r="G291" i="13"/>
  <c r="O283" i="13"/>
  <c r="F291" i="13"/>
  <c r="N283" i="13"/>
  <c r="L291" i="13"/>
  <c r="T283" i="13"/>
  <c r="H291" i="13"/>
  <c r="L284" i="13"/>
  <c r="E252" i="12"/>
  <c r="F260" i="12" s="1"/>
  <c r="AJ244" i="12"/>
  <c r="AJ215" i="12"/>
  <c r="F87" i="12"/>
  <c r="F223" i="12"/>
  <c r="E291" i="13"/>
  <c r="E139" i="13"/>
  <c r="E81" i="12"/>
  <c r="F81" i="12" s="1"/>
  <c r="G81" i="12" s="1"/>
  <c r="H81" i="12" s="1"/>
  <c r="I81" i="12" s="1"/>
  <c r="J81" i="12" s="1"/>
  <c r="K81" i="12" s="1"/>
  <c r="L81" i="12" s="1"/>
  <c r="M81" i="12" s="1"/>
  <c r="N81" i="12" s="1"/>
  <c r="O81" i="12" s="1"/>
  <c r="P81" i="12" s="1"/>
  <c r="Q81" i="12" s="1"/>
  <c r="R81" i="12" s="1"/>
  <c r="S81" i="12" s="1"/>
  <c r="T81" i="12" s="1"/>
  <c r="U81" i="12" s="1"/>
  <c r="V81" i="12" s="1"/>
  <c r="W81" i="12" s="1"/>
  <c r="X81" i="12" s="1"/>
  <c r="Y81" i="12" s="1"/>
  <c r="Z81" i="12" s="1"/>
  <c r="AA81" i="12" s="1"/>
  <c r="AB81" i="12" s="1"/>
  <c r="AC81" i="12" s="1"/>
  <c r="AD81" i="12" s="1"/>
  <c r="AE81" i="12" s="1"/>
  <c r="AF81" i="12" s="1"/>
  <c r="AG81" i="12" s="1"/>
  <c r="AH81" i="12" s="1"/>
  <c r="F205" i="12"/>
  <c r="F204" i="12"/>
  <c r="AJ195" i="12"/>
  <c r="F203" i="12"/>
  <c r="F197" i="12"/>
  <c r="G197" i="12" s="1"/>
  <c r="H197" i="12" s="1"/>
  <c r="I197" i="12" s="1"/>
  <c r="J197" i="12" s="1"/>
  <c r="K197" i="12" s="1"/>
  <c r="L197" i="12" s="1"/>
  <c r="M197" i="12" s="1"/>
  <c r="N197" i="12" s="1"/>
  <c r="O197" i="12" s="1"/>
  <c r="P197" i="12" s="1"/>
  <c r="Q197" i="12" s="1"/>
  <c r="R197" i="12" s="1"/>
  <c r="S197" i="12" s="1"/>
  <c r="T197" i="12" s="1"/>
  <c r="U197" i="12" s="1"/>
  <c r="V197" i="12" s="1"/>
  <c r="W197" i="12" s="1"/>
  <c r="X197" i="12" s="1"/>
  <c r="Y197" i="12" s="1"/>
  <c r="Z197" i="12" s="1"/>
  <c r="AA197" i="12" s="1"/>
  <c r="AB197" i="12" s="1"/>
  <c r="AC197" i="12" s="1"/>
  <c r="AD197" i="12" s="1"/>
  <c r="AE197" i="12" s="1"/>
  <c r="AF197" i="12" s="1"/>
  <c r="AG197" i="12" s="1"/>
  <c r="AH197" i="12" s="1"/>
  <c r="E225" i="12"/>
  <c r="AJ101" i="12"/>
  <c r="E109" i="12"/>
  <c r="F90" i="13" l="1"/>
  <c r="S291" i="13"/>
  <c r="F139" i="13"/>
  <c r="AJ80" i="13"/>
  <c r="F85" i="12"/>
  <c r="F88" i="12"/>
  <c r="AJ79" i="12"/>
  <c r="F89" i="12"/>
  <c r="F187" i="13"/>
  <c r="G187" i="13" s="1"/>
  <c r="H187" i="13" s="1"/>
  <c r="I187" i="13" s="1"/>
  <c r="J187" i="13" s="1"/>
  <c r="K187" i="13" s="1"/>
  <c r="F50" i="13"/>
  <c r="F47" i="13"/>
  <c r="AJ223" i="12"/>
  <c r="F228" i="12"/>
  <c r="F46" i="13"/>
  <c r="X283" i="13"/>
  <c r="U283" i="13"/>
  <c r="G90" i="13"/>
  <c r="M185" i="13"/>
  <c r="AJ185" i="13" s="1"/>
  <c r="F142" i="13"/>
  <c r="AJ181" i="13"/>
  <c r="L185" i="13"/>
  <c r="F229" i="12"/>
  <c r="F233" i="12"/>
  <c r="F227" i="12"/>
  <c r="F118" i="12"/>
  <c r="F114" i="12"/>
  <c r="F113" i="12"/>
  <c r="F115" i="12"/>
  <c r="F45" i="13"/>
  <c r="F235" i="13"/>
  <c r="G235" i="13" s="1"/>
  <c r="H235" i="13" s="1"/>
  <c r="I235" i="13" s="1"/>
  <c r="J233" i="13"/>
  <c r="F237" i="13" s="1"/>
  <c r="F143" i="13"/>
  <c r="G139" i="13"/>
  <c r="H139" i="13" s="1"/>
  <c r="I139" i="13" s="1"/>
  <c r="J139" i="13" s="1"/>
  <c r="K139" i="13" s="1"/>
  <c r="L139" i="13" s="1"/>
  <c r="M139" i="13" s="1"/>
  <c r="N139" i="13" s="1"/>
  <c r="O139" i="13" s="1"/>
  <c r="P139" i="13" s="1"/>
  <c r="Q139" i="13" s="1"/>
  <c r="R139" i="13" s="1"/>
  <c r="S139" i="13" s="1"/>
  <c r="T139" i="13" s="1"/>
  <c r="U139" i="13" s="1"/>
  <c r="V139" i="13" s="1"/>
  <c r="W139" i="13" s="1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AH139" i="13" s="1"/>
  <c r="F147" i="13"/>
  <c r="F141" i="13"/>
  <c r="F145" i="13"/>
  <c r="I84" i="13"/>
  <c r="H88" i="13"/>
  <c r="F257" i="12"/>
  <c r="F256" i="12"/>
  <c r="F258" i="12"/>
  <c r="F146" i="13"/>
  <c r="AA223" i="13"/>
  <c r="V225" i="13"/>
  <c r="V233" i="13" s="1"/>
  <c r="T223" i="13"/>
  <c r="O225" i="13"/>
  <c r="Z223" i="13"/>
  <c r="U225" i="13"/>
  <c r="U233" i="13" s="1"/>
  <c r="J43" i="13"/>
  <c r="K43" i="13" s="1"/>
  <c r="L43" i="13" s="1"/>
  <c r="M43" i="13" s="1"/>
  <c r="N43" i="13" s="1"/>
  <c r="O43" i="13" s="1"/>
  <c r="P43" i="13" s="1"/>
  <c r="Q43" i="13" s="1"/>
  <c r="R43" i="13" s="1"/>
  <c r="S43" i="13" s="1"/>
  <c r="T43" i="13" s="1"/>
  <c r="U43" i="13" s="1"/>
  <c r="V43" i="13" s="1"/>
  <c r="W43" i="13" s="1"/>
  <c r="X43" i="13" s="1"/>
  <c r="Y43" i="13" s="1"/>
  <c r="Z43" i="13" s="1"/>
  <c r="AA43" i="13" s="1"/>
  <c r="AB43" i="13" s="1"/>
  <c r="AC43" i="13" s="1"/>
  <c r="AD43" i="13" s="1"/>
  <c r="AE43" i="13" s="1"/>
  <c r="AF43" i="13" s="1"/>
  <c r="AG43" i="13" s="1"/>
  <c r="AH43" i="13" s="1"/>
  <c r="F51" i="13"/>
  <c r="F49" i="13"/>
  <c r="AJ41" i="13"/>
  <c r="AJ137" i="13"/>
  <c r="W283" i="13"/>
  <c r="O291" i="13"/>
  <c r="R291" i="13"/>
  <c r="Z283" i="13"/>
  <c r="AB283" i="13"/>
  <c r="AB291" i="13" s="1"/>
  <c r="T291" i="13"/>
  <c r="V283" i="13"/>
  <c r="N291" i="13"/>
  <c r="F295" i="13" s="1"/>
  <c r="Y283" i="13"/>
  <c r="Q291" i="13"/>
  <c r="F225" i="12"/>
  <c r="G225" i="12" s="1"/>
  <c r="H225" i="12" s="1"/>
  <c r="I225" i="12" s="1"/>
  <c r="J225" i="12" s="1"/>
  <c r="K225" i="12" s="1"/>
  <c r="L225" i="12" s="1"/>
  <c r="M225" i="12" s="1"/>
  <c r="N225" i="12" s="1"/>
  <c r="O225" i="12" s="1"/>
  <c r="P225" i="12" s="1"/>
  <c r="Q225" i="12" s="1"/>
  <c r="R225" i="12" s="1"/>
  <c r="S225" i="12" s="1"/>
  <c r="T225" i="12" s="1"/>
  <c r="U225" i="12" s="1"/>
  <c r="V225" i="12" s="1"/>
  <c r="W225" i="12" s="1"/>
  <c r="X225" i="12" s="1"/>
  <c r="Y225" i="12" s="1"/>
  <c r="Z225" i="12" s="1"/>
  <c r="AA225" i="12" s="1"/>
  <c r="AB225" i="12" s="1"/>
  <c r="AC225" i="12" s="1"/>
  <c r="AD225" i="12" s="1"/>
  <c r="AE225" i="12" s="1"/>
  <c r="AF225" i="12" s="1"/>
  <c r="AG225" i="12" s="1"/>
  <c r="AH225" i="12" s="1"/>
  <c r="F231" i="12"/>
  <c r="F232" i="12"/>
  <c r="E254" i="12"/>
  <c r="F254" i="12" s="1"/>
  <c r="G254" i="12" s="1"/>
  <c r="H254" i="12" s="1"/>
  <c r="I254" i="12" s="1"/>
  <c r="J254" i="12" s="1"/>
  <c r="K254" i="12" s="1"/>
  <c r="L254" i="12" s="1"/>
  <c r="M254" i="12" s="1"/>
  <c r="N254" i="12" s="1"/>
  <c r="O254" i="12" s="1"/>
  <c r="P254" i="12" s="1"/>
  <c r="Q254" i="12" s="1"/>
  <c r="R254" i="12" s="1"/>
  <c r="S254" i="12" s="1"/>
  <c r="T254" i="12" s="1"/>
  <c r="U254" i="12" s="1"/>
  <c r="V254" i="12" s="1"/>
  <c r="W254" i="12" s="1"/>
  <c r="X254" i="12" s="1"/>
  <c r="Y254" i="12" s="1"/>
  <c r="Z254" i="12" s="1"/>
  <c r="AA254" i="12" s="1"/>
  <c r="AB254" i="12" s="1"/>
  <c r="AC254" i="12" s="1"/>
  <c r="AD254" i="12" s="1"/>
  <c r="AE254" i="12" s="1"/>
  <c r="AF254" i="12" s="1"/>
  <c r="AG254" i="12" s="1"/>
  <c r="AH254" i="12" s="1"/>
  <c r="F261" i="12"/>
  <c r="AJ252" i="12"/>
  <c r="F262" i="12"/>
  <c r="E293" i="13"/>
  <c r="F293" i="13" s="1"/>
  <c r="G293" i="13" s="1"/>
  <c r="H293" i="13" s="1"/>
  <c r="I293" i="13" s="1"/>
  <c r="J293" i="13" s="1"/>
  <c r="K293" i="13" s="1"/>
  <c r="L293" i="13" s="1"/>
  <c r="M293" i="13" s="1"/>
  <c r="F119" i="12"/>
  <c r="AJ109" i="12"/>
  <c r="F117" i="12"/>
  <c r="E111" i="12"/>
  <c r="F111" i="12" s="1"/>
  <c r="G111" i="12" s="1"/>
  <c r="H111" i="12" s="1"/>
  <c r="F241" i="13" l="1"/>
  <c r="F189" i="13"/>
  <c r="U291" i="13"/>
  <c r="AC283" i="13"/>
  <c r="AC291" i="13" s="1"/>
  <c r="AF283" i="13"/>
  <c r="AF291" i="13" s="1"/>
  <c r="X291" i="13"/>
  <c r="F299" i="13"/>
  <c r="L187" i="13"/>
  <c r="M187" i="13" s="1"/>
  <c r="N187" i="13" s="1"/>
  <c r="O187" i="13" s="1"/>
  <c r="P187" i="13" s="1"/>
  <c r="Q187" i="13" s="1"/>
  <c r="R187" i="13" s="1"/>
  <c r="S187" i="13" s="1"/>
  <c r="T187" i="13" s="1"/>
  <c r="U187" i="13" s="1"/>
  <c r="V187" i="13" s="1"/>
  <c r="W187" i="13" s="1"/>
  <c r="X187" i="13" s="1"/>
  <c r="Y187" i="13" s="1"/>
  <c r="Z187" i="13" s="1"/>
  <c r="AA187" i="13" s="1"/>
  <c r="AB187" i="13" s="1"/>
  <c r="AC187" i="13" s="1"/>
  <c r="AD187" i="13" s="1"/>
  <c r="AE187" i="13" s="1"/>
  <c r="AF187" i="13" s="1"/>
  <c r="AG187" i="13" s="1"/>
  <c r="AH187" i="13" s="1"/>
  <c r="F191" i="13"/>
  <c r="F195" i="13"/>
  <c r="F194" i="13"/>
  <c r="F190" i="13"/>
  <c r="F193" i="13"/>
  <c r="J235" i="13"/>
  <c r="K235" i="13" s="1"/>
  <c r="L235" i="13" s="1"/>
  <c r="M235" i="13" s="1"/>
  <c r="N235" i="13" s="1"/>
  <c r="O233" i="13"/>
  <c r="J84" i="13"/>
  <c r="I88" i="13"/>
  <c r="H90" i="13"/>
  <c r="I111" i="12"/>
  <c r="J111" i="12" s="1"/>
  <c r="K111" i="12" s="1"/>
  <c r="L111" i="12" s="1"/>
  <c r="M111" i="12" s="1"/>
  <c r="N111" i="12" s="1"/>
  <c r="O111" i="12" s="1"/>
  <c r="P111" i="12" s="1"/>
  <c r="Q111" i="12" s="1"/>
  <c r="R111" i="12" s="1"/>
  <c r="S111" i="12" s="1"/>
  <c r="T111" i="12" s="1"/>
  <c r="U111" i="12" s="1"/>
  <c r="V111" i="12" s="1"/>
  <c r="W111" i="12" s="1"/>
  <c r="X111" i="12" s="1"/>
  <c r="Y111" i="12" s="1"/>
  <c r="Z111" i="12" s="1"/>
  <c r="AA111" i="12" s="1"/>
  <c r="AB111" i="12" s="1"/>
  <c r="AC111" i="12" s="1"/>
  <c r="AD111" i="12" s="1"/>
  <c r="AE111" i="12" s="1"/>
  <c r="AF111" i="12" s="1"/>
  <c r="AG111" i="12" s="1"/>
  <c r="AH111" i="12" s="1"/>
  <c r="AE223" i="13"/>
  <c r="AE225" i="13" s="1"/>
  <c r="AE233" i="13" s="1"/>
  <c r="Z225" i="13"/>
  <c r="Z233" i="13" s="1"/>
  <c r="AF223" i="13"/>
  <c r="AF225" i="13" s="1"/>
  <c r="AF233" i="13" s="1"/>
  <c r="AA225" i="13"/>
  <c r="AA233" i="13" s="1"/>
  <c r="Y223" i="13"/>
  <c r="T225" i="13"/>
  <c r="AH283" i="13"/>
  <c r="AH291" i="13" s="1"/>
  <c r="Z291" i="13"/>
  <c r="AD283" i="13"/>
  <c r="AD291" i="13" s="1"/>
  <c r="V291" i="13"/>
  <c r="N293" i="13"/>
  <c r="O293" i="13" s="1"/>
  <c r="P293" i="13" s="1"/>
  <c r="Q293" i="13" s="1"/>
  <c r="R293" i="13" s="1"/>
  <c r="S293" i="13" s="1"/>
  <c r="T293" i="13" s="1"/>
  <c r="AG283" i="13"/>
  <c r="AG291" i="13" s="1"/>
  <c r="Y291" i="13"/>
  <c r="AE283" i="13"/>
  <c r="AE291" i="13" s="1"/>
  <c r="W291" i="13"/>
  <c r="O235" i="13" l="1"/>
  <c r="P235" i="13" s="1"/>
  <c r="Q235" i="13" s="1"/>
  <c r="R235" i="13" s="1"/>
  <c r="S235" i="13" s="1"/>
  <c r="F297" i="13"/>
  <c r="U293" i="13"/>
  <c r="F296" i="13"/>
  <c r="I90" i="13"/>
  <c r="T233" i="13"/>
  <c r="F242" i="13" s="1"/>
  <c r="K84" i="13"/>
  <c r="J88" i="13"/>
  <c r="Y225" i="13"/>
  <c r="Y233" i="13" s="1"/>
  <c r="AD223" i="13"/>
  <c r="AD225" i="13" s="1"/>
  <c r="AD233" i="13" s="1"/>
  <c r="V293" i="13"/>
  <c r="F300" i="13"/>
  <c r="AJ283" i="13"/>
  <c r="F301" i="13"/>
  <c r="W293" i="13"/>
  <c r="X293" i="13" s="1"/>
  <c r="Y293" i="13" s="1"/>
  <c r="Z293" i="13" s="1"/>
  <c r="AA293" i="13" s="1"/>
  <c r="AB293" i="13" s="1"/>
  <c r="AC293" i="13" s="1"/>
  <c r="AD293" i="13" s="1"/>
  <c r="AE293" i="13" s="1"/>
  <c r="AF293" i="13" s="1"/>
  <c r="AG293" i="13" s="1"/>
  <c r="AH293" i="13" s="1"/>
  <c r="AJ291" i="13"/>
  <c r="F238" i="13" l="1"/>
  <c r="J90" i="13"/>
  <c r="T235" i="13"/>
  <c r="U235" i="13" s="1"/>
  <c r="V235" i="13" s="1"/>
  <c r="W235" i="13" s="1"/>
  <c r="X235" i="13" s="1"/>
  <c r="Y235" i="13" s="1"/>
  <c r="Z235" i="13" s="1"/>
  <c r="AA235" i="13" s="1"/>
  <c r="AB235" i="13" s="1"/>
  <c r="AC235" i="13" s="1"/>
  <c r="AD235" i="13" s="1"/>
  <c r="AE235" i="13" s="1"/>
  <c r="AF235" i="13" s="1"/>
  <c r="AG235" i="13" s="1"/>
  <c r="AH235" i="13" s="1"/>
  <c r="L84" i="13"/>
  <c r="K88" i="13"/>
  <c r="F243" i="13"/>
  <c r="F239" i="13"/>
  <c r="AJ233" i="13"/>
  <c r="M84" i="13" l="1"/>
  <c r="L88" i="13"/>
  <c r="K90" i="13"/>
  <c r="L90" i="13" l="1"/>
  <c r="N84" i="13"/>
  <c r="M88" i="13"/>
  <c r="N88" i="13" l="1"/>
  <c r="F92" i="13" s="1"/>
  <c r="M90" i="13"/>
  <c r="O88" i="13" l="1"/>
  <c r="F96" i="13"/>
  <c r="N90" i="13"/>
  <c r="O90" i="13" l="1"/>
  <c r="P88" i="13"/>
  <c r="Q88" i="13" l="1"/>
  <c r="P90" i="13"/>
  <c r="Q90" i="13" l="1"/>
  <c r="R88" i="13"/>
  <c r="R90" i="13" l="1"/>
  <c r="S88" i="13"/>
  <c r="S90" i="13" l="1"/>
  <c r="T88" i="13"/>
  <c r="U88" i="13" l="1"/>
  <c r="T90" i="13"/>
  <c r="U90" i="13" l="1"/>
  <c r="V88" i="13"/>
  <c r="V90" i="13" l="1"/>
  <c r="W88" i="13"/>
  <c r="W90" i="13" l="1"/>
  <c r="X88" i="13"/>
  <c r="F93" i="13" l="1"/>
  <c r="F97" i="13"/>
  <c r="Y88" i="13"/>
  <c r="X90" i="13"/>
  <c r="Y90" i="13" l="1"/>
  <c r="Z88" i="13"/>
  <c r="Z90" i="13" l="1"/>
  <c r="AA88" i="13"/>
  <c r="AA90" i="13" l="1"/>
  <c r="AB88" i="13"/>
  <c r="AB90" i="13" l="1"/>
  <c r="AC88" i="13"/>
  <c r="AC90" i="13" l="1"/>
  <c r="AD88" i="13"/>
  <c r="AE88" i="13" l="1"/>
  <c r="AD90" i="13"/>
  <c r="AE90" i="13" l="1"/>
  <c r="AF88" i="13"/>
  <c r="AF90" i="13" l="1"/>
  <c r="AH88" i="13"/>
  <c r="AG88" i="13"/>
  <c r="AG90" i="13" l="1"/>
  <c r="AH90" i="13" s="1"/>
  <c r="F98" i="13"/>
  <c r="AJ84" i="13"/>
  <c r="F94" i="13"/>
  <c r="AJ88" i="13"/>
</calcChain>
</file>

<file path=xl/comments1.xml><?xml version="1.0" encoding="utf-8"?>
<comments xmlns="http://schemas.openxmlformats.org/spreadsheetml/2006/main">
  <authors>
    <author>Eduard Merger</author>
  </authors>
  <commentList>
    <comment ref="J31" authorId="0" shapeId="0">
      <text>
        <r>
          <rPr>
            <b/>
            <sz val="9"/>
            <color indexed="81"/>
            <rFont val="Tahoma"/>
            <family val="2"/>
          </rPr>
          <t>Eduard Merger:</t>
        </r>
        <r>
          <rPr>
            <sz val="9"/>
            <color indexed="81"/>
            <rFont val="Tahoma"/>
            <family val="2"/>
          </rPr>
          <t xml:space="preserve">
Shifitng culitvation starts</t>
        </r>
      </text>
    </comment>
    <comment ref="O78" authorId="0" shapeId="0">
      <text>
        <r>
          <rPr>
            <b/>
            <sz val="9"/>
            <color indexed="81"/>
            <rFont val="Tahoma"/>
            <family val="2"/>
          </rPr>
          <t>Eduard Merger:</t>
        </r>
        <r>
          <rPr>
            <sz val="9"/>
            <color indexed="81"/>
            <rFont val="Tahoma"/>
            <family val="2"/>
          </rPr>
          <t xml:space="preserve">
Assume complete degradaiton not continuation of use and shifitng cultivation land use</t>
        </r>
      </text>
    </comment>
  </commentList>
</comments>
</file>

<file path=xl/sharedStrings.xml><?xml version="1.0" encoding="utf-8"?>
<sst xmlns="http://schemas.openxmlformats.org/spreadsheetml/2006/main" count="1277" uniqueCount="251">
  <si>
    <t>Total</t>
  </si>
  <si>
    <t>Unit</t>
  </si>
  <si>
    <t>USD</t>
  </si>
  <si>
    <t>without project scenario (BAU)</t>
  </si>
  <si>
    <t>with project scenario (PAM)</t>
  </si>
  <si>
    <t>Introduction of multi-year rotation crops during fallow periods (e.g. 10 year fallow with sapan)</t>
  </si>
  <si>
    <t>Inputs at establishment (year 0)</t>
  </si>
  <si>
    <t>Quantity</t>
  </si>
  <si>
    <t>Price per unit</t>
  </si>
  <si>
    <t>Inputs at establishment (upland rice)</t>
  </si>
  <si>
    <t>Seeds</t>
  </si>
  <si>
    <t>kg</t>
  </si>
  <si>
    <t>Seedlings</t>
  </si>
  <si>
    <t>Fertilizer</t>
  </si>
  <si>
    <t>Herbicides/Insecticides</t>
  </si>
  <si>
    <t>liters</t>
  </si>
  <si>
    <t>Tools</t>
  </si>
  <si>
    <t>Units</t>
  </si>
  <si>
    <t>Sum of Investments/Materials</t>
  </si>
  <si>
    <t>Labor cost</t>
  </si>
  <si>
    <t>days</t>
  </si>
  <si>
    <t>Labor inputs</t>
  </si>
  <si>
    <t>SUM FOR ESTABLISHMENT COSTS</t>
  </si>
  <si>
    <t>Yields/Prices</t>
  </si>
  <si>
    <t>Revenues from harvest/Sale of Products</t>
  </si>
  <si>
    <t>kg/ha/year</t>
  </si>
  <si>
    <t>Inputs at management (from year 1 onwards)</t>
  </si>
  <si>
    <t>Cashcrop inputs (yr 3 - yr 10) e.g. sapan</t>
  </si>
  <si>
    <t>Sum Investments/Materials</t>
  </si>
  <si>
    <t>days/yr</t>
  </si>
  <si>
    <t>SUM OF ANNUAL COSTS</t>
  </si>
  <si>
    <t>Sequential Cropping: Upland rice with sesame/ginger yr1 and soybean/peanut yr 2&amp;3 and jobs tear yr4 - 4 yr rotations</t>
  </si>
  <si>
    <t>Inputs at establishment</t>
  </si>
  <si>
    <t>Yea 2 &amp; 3 (soybean &amp; peanut)</t>
  </si>
  <si>
    <t>Seedlings (rice)</t>
  </si>
  <si>
    <t>Revenues from soybean</t>
  </si>
  <si>
    <t>Revenues from peanut</t>
  </si>
  <si>
    <t>Yea 1 inputs (sesame &amp; ginger)</t>
  </si>
  <si>
    <t>Seedlings (sesame, ginger)</t>
  </si>
  <si>
    <t>Year 4 (job's tear)</t>
  </si>
  <si>
    <t>Revenues from sesame</t>
  </si>
  <si>
    <t>Revenues from Ginger</t>
  </si>
  <si>
    <t>Costs, Revenues and Cashflows</t>
  </si>
  <si>
    <t>BAU - shifting cultivation (upland rice) - 3 yeas cultivation, 7 years fallow</t>
  </si>
  <si>
    <t>Costs</t>
  </si>
  <si>
    <t>Year</t>
  </si>
  <si>
    <t>Establishment Cost</t>
  </si>
  <si>
    <t>USD/ha</t>
  </si>
  <si>
    <t>Labor Cost</t>
  </si>
  <si>
    <t>Total cost</t>
  </si>
  <si>
    <t>Revenues</t>
  </si>
  <si>
    <t>Total revenues</t>
  </si>
  <si>
    <t>Cashflows</t>
  </si>
  <si>
    <t>Annual Cashflow</t>
  </si>
  <si>
    <t>Cummulative Cashflow</t>
  </si>
  <si>
    <t>NPV</t>
  </si>
  <si>
    <t>NPV 10yrs</t>
  </si>
  <si>
    <t>NPV 20yrs</t>
  </si>
  <si>
    <t>NPV 30yrs</t>
  </si>
  <si>
    <t>IRR</t>
  </si>
  <si>
    <t>IRR 10yrs</t>
  </si>
  <si>
    <t>IRR 20yrs</t>
  </si>
  <si>
    <t>IRR 30yrs</t>
  </si>
  <si>
    <t>PAM - Sequential Cropping: Upland rice with sesame/ginger yr1 and soybean/peanut yr 2&amp;3 and jobs tear yr4 - 4 yr rotations</t>
  </si>
  <si>
    <t>AVG cost</t>
  </si>
  <si>
    <t>Cashcrops</t>
  </si>
  <si>
    <t>Unsustainable maize cultivation</t>
  </si>
  <si>
    <t>Intercropping (mix of corn and cashcrop, e.g. soybean/peanut)</t>
  </si>
  <si>
    <t>Planting corn</t>
  </si>
  <si>
    <t>Planting soybean</t>
  </si>
  <si>
    <t>Sum of establishment costs</t>
  </si>
  <si>
    <t>Sum of annual costs</t>
  </si>
  <si>
    <t>Revenues from corn</t>
  </si>
  <si>
    <t>Revenues from cashcrop</t>
  </si>
  <si>
    <t>Seuqential cropping with cashcrops (soybean, peanut..) - 2yr roation</t>
  </si>
  <si>
    <t>Planting cashcrops</t>
  </si>
  <si>
    <t>BAU - Unsustainable maize cultivation</t>
  </si>
  <si>
    <t>PAM - Intercropping (mix of corn and cashcrop, e.g. soybean/peanut)</t>
  </si>
  <si>
    <t>PAM - Seuqential cropping with cashcrops (soybean, peanut..) - 2yr roation</t>
  </si>
  <si>
    <t>Data based on Keneke mission in Nov 2018</t>
  </si>
  <si>
    <t>Chainsaw (every 5 years)</t>
  </si>
  <si>
    <t>Axe (every 5 years)</t>
  </si>
  <si>
    <t>Revenues from sale of firewood</t>
  </si>
  <si>
    <t>m³/ha/year</t>
  </si>
  <si>
    <t>Revenues from sale of construction timber</t>
  </si>
  <si>
    <t>Revenues from sale of large diameter timber</t>
  </si>
  <si>
    <t>Sum of revenues</t>
  </si>
  <si>
    <t>Tools &amp; Equipment</t>
  </si>
  <si>
    <t>Revenues from sale of timber products</t>
  </si>
  <si>
    <t>Revenues from sale NTFPs</t>
  </si>
  <si>
    <t>Revenues from sale of bamboo</t>
  </si>
  <si>
    <t>stems/ha/year</t>
  </si>
  <si>
    <t>Inputs and prices at establishment (year 1)</t>
  </si>
  <si>
    <t>Labour input (clearing, planting, maintenance)</t>
  </si>
  <si>
    <t>Protection contracts</t>
  </si>
  <si>
    <t>lumpsum</t>
  </si>
  <si>
    <t>Total cost establishment</t>
  </si>
  <si>
    <t>Inputs and prices at management (from year 2 to year 6)</t>
  </si>
  <si>
    <t>Labour input/yr/ha (maintenance)</t>
  </si>
  <si>
    <t>Total costs management</t>
  </si>
  <si>
    <t>Yields and revenues</t>
  </si>
  <si>
    <t>Product 1: Round wood  (Yields /ha/yr)</t>
  </si>
  <si>
    <t>m3/year</t>
  </si>
  <si>
    <t>Yield start after establishment:</t>
  </si>
  <si>
    <t>Product 2: Fire wood (Yields /ha/yr)</t>
  </si>
  <si>
    <t>0.75m3</t>
  </si>
  <si>
    <t>Urea</t>
  </si>
  <si>
    <t>units</t>
  </si>
  <si>
    <t>sacks</t>
  </si>
  <si>
    <t>Replacement seedlings</t>
  </si>
  <si>
    <t>GCF project 1 ha models - Agriculture</t>
  </si>
  <si>
    <t>GCF project 1 ha models - forestry</t>
  </si>
  <si>
    <t>ssedlings</t>
  </si>
  <si>
    <t>Fertilizer and other inputs</t>
  </si>
  <si>
    <t>Seedlings (Eucalyptus)</t>
  </si>
  <si>
    <t>Lumsum</t>
  </si>
  <si>
    <t>USD/m³</t>
  </si>
  <si>
    <t>m3/ha/year</t>
  </si>
  <si>
    <t>Labor cost (year 2-3)</t>
  </si>
  <si>
    <t>Labor harvesting</t>
  </si>
  <si>
    <t>Days/ha</t>
  </si>
  <si>
    <t>Labour cost annual year 4-7</t>
  </si>
  <si>
    <t>Days/yr</t>
  </si>
  <si>
    <t>shifting cultivation (upland rice) - 3 yeas cultivation, 7 years fallow (For activity 2.,3.4)</t>
  </si>
  <si>
    <t>With Project Scenario - Natural Forest assistend natural regeneration (Activity 3.1)</t>
  </si>
  <si>
    <t>NTFP collection</t>
  </si>
  <si>
    <t>With Project Scenario (BAU) Sustainable forest management &amp; harvesting (For activity 3.2)</t>
  </si>
  <si>
    <t>Labor inputs harvesting and transport</t>
  </si>
  <si>
    <t>Transport cost forest to road</t>
  </si>
  <si>
    <t>Discount rate</t>
  </si>
  <si>
    <t>Without Project Scenario (BAU) Unsustainable forest management &amp; harvesting (complete degradation over 5 years) (For activity 3.1 and 3.2) follwed by shifting cultivation</t>
  </si>
  <si>
    <t>Model 2</t>
  </si>
  <si>
    <t>With Project Scenario - Sustainable Natural Forest Management &amp; NTFP utilization (Activity 3.3 and 3.1)</t>
  </si>
  <si>
    <t>Model 3</t>
  </si>
  <si>
    <t>Model 1</t>
  </si>
  <si>
    <t>Model 4</t>
  </si>
  <si>
    <t>With Project Scenario - Fast growing forest plantations (Activity 3.4)</t>
  </si>
  <si>
    <t>Transport</t>
  </si>
  <si>
    <t>Equipment every 5 years</t>
  </si>
  <si>
    <t>Without Project Scenario - Unsustainable use of native forest NTFP (Activity 3.3) (assume annual producitivty reduction by 10%)</t>
  </si>
  <si>
    <t>Average calculation for in-kind villager leverage of finance</t>
  </si>
  <si>
    <t xml:space="preserve">Output 4: Project management, coordination, monitoring and evaluation  </t>
  </si>
  <si>
    <t>Timeline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</si>
  <si>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</si>
  <si>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</si>
  <si>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</si>
  <si>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</si>
  <si>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</si>
  <si>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</si>
  <si>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</si>
  <si>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</si>
  <si>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</si>
  <si>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</si>
  <si>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</si>
  <si>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</si>
  <si>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</si>
  <si>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</si>
  <si>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</si>
  <si>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</si>
  <si>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Recruitment of Project Staff; Project launch workshop</t>
  </si>
  <si>
    <t>Inception Workshop and  Report</t>
  </si>
  <si>
    <t>Procurement of Office supplies</t>
  </si>
  <si>
    <t>Annual Performance Report</t>
  </si>
  <si>
    <t>Project Completion Report</t>
  </si>
  <si>
    <t>Project Closure Workshop</t>
  </si>
  <si>
    <t>Final Evaluation</t>
  </si>
  <si>
    <t>Project management, coordination, monitoring, evaluation, knowledge management and safeguards management</t>
  </si>
  <si>
    <t>REDD+ mainsteamed into SEDPs 2021-2025</t>
  </si>
  <si>
    <t>Training for POFI and DOFI staff, 28 workshops held</t>
  </si>
  <si>
    <t>Calculation of emission factors and removal factors for forest and non-forest land-use classes</t>
  </si>
  <si>
    <t>Finalization of 4th National Forest Inventory and National Forest Type Map; Reporting requirements fulfilled</t>
  </si>
  <si>
    <t>Green credit line capitalised with international and national finance amounting to Euro 5 million</t>
  </si>
  <si>
    <t xml:space="preserve">200,000 ha of village forest managed under approved VFMPs
</t>
  </si>
  <si>
    <t>12,000 ha of production forest sustainably managed</t>
  </si>
  <si>
    <t>21,000 ha of protection forest managed under approved management plans</t>
  </si>
  <si>
    <t>Exchange workshops to share lessons learned</t>
  </si>
  <si>
    <t>Business development support to farmers initiated</t>
  </si>
  <si>
    <t>In-depth value chain studies initiated</t>
  </si>
  <si>
    <t>6 provincial value chain reports elaborated; MSP on value chain development operational</t>
  </si>
  <si>
    <t>FLR mainstreamed into LUP guideline; Government staff trained on new guideline, and monitoring and evaluation of LUPs</t>
  </si>
  <si>
    <t>Ongoing capacity building for FFRDF and EPF</t>
  </si>
  <si>
    <t>Nutrition-sensitive agriculture in PRI communities supported</t>
  </si>
  <si>
    <t>Forest management plans prepared and approved by village forest committees in production forests</t>
  </si>
  <si>
    <t xml:space="preserve">Ongoing trainings for enhanced law enforcement; </t>
  </si>
  <si>
    <t>Provide support for national and international reporting requirements and procedures</t>
  </si>
  <si>
    <t xml:space="preserve"> Province and district -level workshops implemented</t>
  </si>
  <si>
    <t>Experts for policy revision mobilized</t>
  </si>
  <si>
    <t>Revisions  to the regulatory frameowrk initiated</t>
  </si>
  <si>
    <t>Meetings with Government officials to facilitate cross-sectoral coordination</t>
  </si>
  <si>
    <t>Training for POFI and DOFI staff begins, 28 workshops held; Dissemination of regulations and guidelines on permitted and prohibited clearing and utilization of forest</t>
  </si>
  <si>
    <t>Technical asssistance for PLUP implementation provided</t>
  </si>
  <si>
    <t>Development of VFMPs initiated; District level consultation and training events</t>
  </si>
  <si>
    <t>Implementation of approved VFMPs begins (simultaneously with development of VFMPs)</t>
  </si>
  <si>
    <t>Management planning initiated, incl. village-level consultations</t>
  </si>
  <si>
    <t>Implementation of management plans initiated</t>
  </si>
  <si>
    <t>Negotiation of village conservation contracts initiated</t>
  </si>
  <si>
    <t>Implementation of management plans begins</t>
  </si>
  <si>
    <t>Village-level investments commence</t>
  </si>
  <si>
    <t>Exchange workshops to share lessons learned initiated each year</t>
  </si>
  <si>
    <t>Revision of LUP guidelines initiated; FLR experts mobilized; Vehicles and equipment procured</t>
  </si>
  <si>
    <t xml:space="preserve">Development of 4th NFI  and  the National Forest-Type Map for 2020/21 initiated </t>
  </si>
  <si>
    <t xml:space="preserve">Assessment of leakage effects initiated </t>
  </si>
  <si>
    <t>Equipment procured; Experts for revising SOPs and systems mobilized; Coordination, exchange and reporting channels clarified</t>
  </si>
  <si>
    <t>Experts mobilized for restructuring and building standard compliance system and procedures; Assessment of VDFs in target villages</t>
  </si>
  <si>
    <t>Assessment of new financing instruments initiated</t>
  </si>
  <si>
    <t xml:space="preserve">Implementation of ESMP, GAP, and knowledge managementstrategy initiated; ongoing </t>
  </si>
  <si>
    <t>Ongoing capacity building and training of project staff and associated experts</t>
  </si>
  <si>
    <t>Development of trainings, training trainers, and training government staff on FFS initiated;  Vehicles procured</t>
  </si>
  <si>
    <t>Upgrades to rural irrigation infrastructure, and market studies begin</t>
  </si>
  <si>
    <t>Equipment and vehicles procured; FPIC awareness raising events initiated (ongoing)</t>
  </si>
  <si>
    <t>Equipment and vehicles procured; Trainings for government staff initiated</t>
  </si>
  <si>
    <t>Vehicles and equipment procured; Development of 4 new NPA management plans begins</t>
  </si>
  <si>
    <t>Output 1: Enabling environment for REDD+ implementation</t>
  </si>
  <si>
    <t>Activity 1.1. REDD+ Funding Window &amp; Sustainable Finance</t>
  </si>
  <si>
    <t>Activity 1.4. Law enforcement and monitoring</t>
  </si>
  <si>
    <t>Activity 1.5. Land use planning and improved tenure security</t>
  </si>
  <si>
    <t xml:space="preserve">Activity 1.6. Implementation of the MRV system </t>
  </si>
  <si>
    <t>Activity 2.1. Local incentives for good agricultural practices and agroforestry</t>
  </si>
  <si>
    <t>Activity 2.2. Catalyzing private sector investment in value chains</t>
  </si>
  <si>
    <t>Activity 2.3. ADB Sustainable Rural Infrastructure Watershed Management Project</t>
  </si>
  <si>
    <t xml:space="preserve">Activity 3.1. Village Forest Management </t>
  </si>
  <si>
    <t xml:space="preserve">Activity 3.2. Sustainable management of production forests </t>
  </si>
  <si>
    <t>REDD+ Funding Window is operational according to developed SOPs</t>
  </si>
  <si>
    <t xml:space="preserve">1st revisions of regulations of village forest management (commercial use) completed
</t>
  </si>
  <si>
    <t>Revision of PMO 15: Lifting the ban on logging in production forest</t>
  </si>
  <si>
    <t xml:space="preserve">50 participatory land use planning (PLUP) established &amp; implemented </t>
  </si>
  <si>
    <t>4x Standard Operating Procedures (SOPs) for protection, production, conservation, unclassified forest approved and applied correctly</t>
  </si>
  <si>
    <t xml:space="preserve">130 PLUP established &amp; implemented </t>
  </si>
  <si>
    <t>Forest-Types Maps for 2021 completed</t>
  </si>
  <si>
    <t>FPIC agreements for all districts concluded</t>
  </si>
  <si>
    <t>Capacity building  operationalized (co-financed with matching grants)</t>
  </si>
  <si>
    <t>1st installment of performance based payments transferred to 100 villages</t>
  </si>
  <si>
    <t>2nd installment of performance-based payments transferred to 100 villages</t>
  </si>
  <si>
    <t>1st installment of matching grants made</t>
  </si>
  <si>
    <t>2nd installment of matching grants made</t>
  </si>
  <si>
    <t>Annual Performance Report; mid term evaluation</t>
  </si>
  <si>
    <t xml:space="preserve">100,000 ha of village forest managed under approved VFMPs
</t>
  </si>
  <si>
    <t xml:space="preserve">Activity 1.2: Mainstreaming REDD+ into the NDC and socio-economic development plans (SEDPs) </t>
  </si>
  <si>
    <t>Exchanges between kumban and districts begin
Match-making support for private sector and villages begins</t>
  </si>
  <si>
    <t>Output 2: Market solutions for agricultural drivers of deforestation</t>
  </si>
  <si>
    <t>Activity 1.7 Knowledge management, FPIC, safeguards and gender</t>
  </si>
  <si>
    <t>Year 1</t>
  </si>
  <si>
    <t>Year 2</t>
  </si>
  <si>
    <t>Year 3</t>
  </si>
  <si>
    <t>Year 4</t>
  </si>
  <si>
    <t>Provision of all documentation on proper implementation of ESS</t>
  </si>
  <si>
    <t xml:space="preserve">1,000 women using appropriate technologies to produce high-value crops and livestock; 11 market assessments conducted for dry season and upland crops
</t>
  </si>
  <si>
    <t>Implementation Schedule for Project 1: "Implementation of the Lao PDR Emission Reductions Programme through improved governance and sustainable forest landscape management"</t>
  </si>
  <si>
    <t>Activity 1.3. Strengthening the regulatory framework</t>
  </si>
  <si>
    <t>Output 3: Climate change mitigation action through forestry</t>
  </si>
  <si>
    <t>Activity 3.3. National protected area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</si>
</sst>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%"/>
    <numFmt numFmtId="167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3F3F3F"/>
      <name val="Calibri"/>
      <family val="2"/>
    </font>
    <font>
      <b/>
      <sz val="12"/>
      <color theme="4" tint="-0.249977111117893"/>
      <name val="Calibri"/>
      <family val="2"/>
      <scheme val="minor"/>
    </font>
    <font>
      <b/>
      <sz val="7"/>
      <name val="Calibri"/>
      <family val="2"/>
    </font>
    <font>
      <sz val="7"/>
      <color theme="1"/>
      <name val="Calibri"/>
      <family val="2"/>
      <scheme val="minor"/>
    </font>
    <font>
      <sz val="8"/>
      <color theme="1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theme="1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FFFFFF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6" fillId="3" borderId="4" applyNumberFormat="0" applyAlignment="0" applyProtection="0"/>
    <xf numFmtId="0" fontId="7" fillId="4" borderId="5" applyNumberFormat="0" applyAlignment="0" applyProtection="0"/>
    <xf numFmtId="0" fontId="8" fillId="4" borderId="4" applyNumberFormat="0" applyAlignment="0" applyProtection="0"/>
    <xf numFmtId="0" fontId="9" fillId="0" borderId="6" applyNumberFormat="0" applyFill="0" applyAlignment="0" applyProtection="0"/>
    <xf numFmtId="0" fontId="1" fillId="6" borderId="0" applyBorder="0"/>
    <xf numFmtId="0" fontId="5" fillId="2" borderId="19" applyNumberFormat="0" applyAlignment="0" applyProtection="0"/>
    <xf numFmtId="43" fontId="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5" fillId="2" borderId="0" applyNumberFormat="0" applyBorder="0" applyAlignment="0" applyProtection="0"/>
    <xf numFmtId="9" fontId="1" fillId="0" borderId="0" applyFont="0" applyFill="0" applyBorder="0" applyAlignment="0" applyProtection="0"/>
    <xf numFmtId="0" fontId="15" fillId="8" borderId="0" applyNumberFormat="0" applyBorder="0" applyAlignment="0" applyProtection="0"/>
  </cellStyleXfs>
  <cellXfs count="288">
    <xf numFmtId="0" fontId="0" fillId="0" borderId="0" xfId="0"/>
    <xf numFmtId="0" fontId="0" fillId="5" borderId="0" xfId="0" applyFill="1" applyBorder="1"/>
    <xf numFmtId="0" fontId="0" fillId="5" borderId="0" xfId="0" applyFill="1"/>
    <xf numFmtId="0" fontId="3" fillId="5" borderId="2" xfId="2" applyFill="1"/>
    <xf numFmtId="0" fontId="6" fillId="3" borderId="4" xfId="5" applyAlignment="1">
      <alignment horizontal="center"/>
    </xf>
    <xf numFmtId="0" fontId="7" fillId="4" borderId="5" xfId="6" applyAlignment="1">
      <alignment horizontal="center"/>
    </xf>
    <xf numFmtId="0" fontId="4" fillId="6" borderId="3" xfId="3" applyFill="1"/>
    <xf numFmtId="0" fontId="0" fillId="6" borderId="0" xfId="0" applyFill="1"/>
    <xf numFmtId="0" fontId="2" fillId="5" borderId="1" xfId="1" applyFill="1"/>
    <xf numFmtId="0" fontId="4" fillId="5" borderId="3" xfId="3" applyFill="1"/>
    <xf numFmtId="0" fontId="9" fillId="0" borderId="6" xfId="8" applyAlignment="1">
      <alignment horizontal="center" vertical="center"/>
    </xf>
    <xf numFmtId="0" fontId="0" fillId="5" borderId="11" xfId="0" applyFill="1" applyBorder="1"/>
    <xf numFmtId="0" fontId="0" fillId="5" borderId="14" xfId="0" applyFill="1" applyBorder="1"/>
    <xf numFmtId="0" fontId="10" fillId="5" borderId="0" xfId="0" applyFont="1" applyFill="1"/>
    <xf numFmtId="167" fontId="6" fillId="3" borderId="4" xfId="5" applyNumberFormat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9" fontId="6" fillId="3" borderId="4" xfId="5" applyNumberFormat="1" applyAlignment="1">
      <alignment horizontal="center" vertical="center"/>
    </xf>
    <xf numFmtId="0" fontId="0" fillId="5" borderId="12" xfId="0" applyFill="1" applyBorder="1"/>
    <xf numFmtId="0" fontId="7" fillId="5" borderId="0" xfId="6" applyFill="1" applyBorder="1"/>
    <xf numFmtId="3" fontId="7" fillId="4" borderId="5" xfId="6" applyNumberFormat="1" applyAlignment="1">
      <alignment horizontal="center"/>
    </xf>
    <xf numFmtId="0" fontId="3" fillId="5" borderId="0" xfId="2" applyFill="1" applyBorder="1"/>
    <xf numFmtId="0" fontId="4" fillId="5" borderId="0" xfId="3" applyFill="1" applyBorder="1"/>
    <xf numFmtId="0" fontId="0" fillId="5" borderId="15" xfId="0" applyFill="1" applyBorder="1"/>
    <xf numFmtId="0" fontId="0" fillId="5" borderId="9" xfId="0" applyFill="1" applyBorder="1"/>
    <xf numFmtId="0" fontId="7" fillId="4" borderId="5" xfId="6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0" fillId="5" borderId="0" xfId="0" applyFill="1" applyBorder="1" applyAlignment="1">
      <alignment horizontal="center"/>
    </xf>
    <xf numFmtId="0" fontId="15" fillId="5" borderId="0" xfId="27" applyFill="1"/>
    <xf numFmtId="0" fontId="2" fillId="5" borderId="0" xfId="1" applyFill="1" applyBorder="1"/>
    <xf numFmtId="0" fontId="15" fillId="5" borderId="1" xfId="27" applyFill="1" applyBorder="1"/>
    <xf numFmtId="0" fontId="15" fillId="5" borderId="2" xfId="27" applyFill="1" applyBorder="1"/>
    <xf numFmtId="0" fontId="15" fillId="5" borderId="3" xfId="27" applyFill="1" applyBorder="1"/>
    <xf numFmtId="0" fontId="4" fillId="5" borderId="7" xfId="4" applyFill="1" applyBorder="1" applyAlignment="1">
      <alignment horizontal="center"/>
    </xf>
    <xf numFmtId="0" fontId="4" fillId="5" borderId="8" xfId="4" applyFill="1" applyBorder="1" applyAlignment="1">
      <alignment horizontal="center"/>
    </xf>
    <xf numFmtId="0" fontId="4" fillId="5" borderId="18" xfId="4" applyFill="1" applyBorder="1"/>
    <xf numFmtId="0" fontId="6" fillId="3" borderId="4" xfId="5" applyBorder="1"/>
    <xf numFmtId="0" fontId="5" fillId="2" borderId="19" xfId="10"/>
    <xf numFmtId="0" fontId="4" fillId="5" borderId="9" xfId="4" applyFill="1" applyBorder="1"/>
    <xf numFmtId="0" fontId="7" fillId="4" borderId="5" xfId="6" applyBorder="1"/>
    <xf numFmtId="0" fontId="7" fillId="4" borderId="24" xfId="6" applyBorder="1"/>
    <xf numFmtId="0" fontId="12" fillId="5" borderId="0" xfId="0" applyFont="1" applyFill="1"/>
    <xf numFmtId="0" fontId="4" fillId="5" borderId="22" xfId="4" applyFill="1" applyBorder="1"/>
    <xf numFmtId="0" fontId="0" fillId="5" borderId="23" xfId="0" applyFill="1" applyBorder="1"/>
    <xf numFmtId="0" fontId="0" fillId="5" borderId="26" xfId="0" applyFill="1" applyBorder="1"/>
    <xf numFmtId="0" fontId="6" fillId="5" borderId="0" xfId="5" applyFill="1" applyBorder="1"/>
    <xf numFmtId="0" fontId="5" fillId="5" borderId="0" xfId="10" applyFill="1" applyBorder="1"/>
    <xf numFmtId="0" fontId="6" fillId="3" borderId="4" xfId="5"/>
    <xf numFmtId="0" fontId="6" fillId="3" borderId="10" xfId="5" applyBorder="1"/>
    <xf numFmtId="0" fontId="4" fillId="5" borderId="23" xfId="4" applyFill="1" applyBorder="1"/>
    <xf numFmtId="0" fontId="4" fillId="5" borderId="26" xfId="4" applyFill="1" applyBorder="1"/>
    <xf numFmtId="0" fontId="4" fillId="6" borderId="9" xfId="4" applyFill="1" applyBorder="1"/>
    <xf numFmtId="0" fontId="4" fillId="6" borderId="0" xfId="4" applyFill="1" applyBorder="1"/>
    <xf numFmtId="0" fontId="4" fillId="6" borderId="15" xfId="4" applyFill="1" applyBorder="1"/>
    <xf numFmtId="0" fontId="4" fillId="5" borderId="15" xfId="4" applyFill="1" applyBorder="1"/>
    <xf numFmtId="0" fontId="6" fillId="3" borderId="13" xfId="5" applyBorder="1"/>
    <xf numFmtId="0" fontId="7" fillId="4" borderId="20" xfId="6" applyBorder="1"/>
    <xf numFmtId="0" fontId="15" fillId="5" borderId="0" xfId="27" applyFill="1" applyBorder="1"/>
    <xf numFmtId="0" fontId="4" fillId="5" borderId="7" xfId="4" applyFill="1" applyBorder="1" applyAlignment="1">
      <alignment horizontal="left"/>
    </xf>
    <xf numFmtId="0" fontId="7" fillId="4" borderId="5" xfId="6"/>
    <xf numFmtId="0" fontId="0" fillId="0" borderId="2" xfId="0" applyBorder="1"/>
    <xf numFmtId="0" fontId="0" fillId="0" borderId="3" xfId="0" applyBorder="1"/>
    <xf numFmtId="0" fontId="4" fillId="9" borderId="0" xfId="4" applyFill="1" applyBorder="1"/>
    <xf numFmtId="0" fontId="4" fillId="10" borderId="0" xfId="4" applyFill="1" applyBorder="1"/>
    <xf numFmtId="2" fontId="4" fillId="10" borderId="0" xfId="4" applyNumberFormat="1" applyFill="1" applyBorder="1"/>
    <xf numFmtId="0" fontId="16" fillId="9" borderId="0" xfId="0" applyFont="1" applyFill="1" applyBorder="1"/>
    <xf numFmtId="0" fontId="16" fillId="10" borderId="0" xfId="0" applyFont="1" applyFill="1" applyBorder="1"/>
    <xf numFmtId="0" fontId="16" fillId="10" borderId="0" xfId="0" applyNumberFormat="1" applyFont="1" applyFill="1" applyBorder="1"/>
    <xf numFmtId="0" fontId="17" fillId="10" borderId="0" xfId="0" applyFont="1" applyFill="1" applyBorder="1"/>
    <xf numFmtId="2" fontId="17" fillId="10" borderId="0" xfId="0" applyNumberFormat="1" applyFont="1" applyFill="1" applyBorder="1"/>
    <xf numFmtId="2" fontId="9" fillId="5" borderId="6" xfId="8" applyNumberFormat="1" applyFill="1"/>
    <xf numFmtId="2" fontId="9" fillId="5" borderId="0" xfId="8" applyNumberFormat="1" applyFill="1" applyBorder="1"/>
    <xf numFmtId="2" fontId="17" fillId="9" borderId="0" xfId="0" applyNumberFormat="1" applyFont="1" applyFill="1" applyBorder="1"/>
    <xf numFmtId="2" fontId="16" fillId="10" borderId="0" xfId="0" applyNumberFormat="1" applyFont="1" applyFill="1" applyBorder="1"/>
    <xf numFmtId="2" fontId="7" fillId="4" borderId="5" xfId="6" applyNumberFormat="1"/>
    <xf numFmtId="2" fontId="16" fillId="10" borderId="0" xfId="0" applyNumberFormat="1" applyFont="1" applyFill="1" applyBorder="1" applyAlignment="1">
      <alignment horizontal="center"/>
    </xf>
    <xf numFmtId="0" fontId="16" fillId="10" borderId="0" xfId="0" applyFont="1" applyFill="1" applyBorder="1" applyAlignment="1">
      <alignment horizontal="center"/>
    </xf>
    <xf numFmtId="3" fontId="17" fillId="10" borderId="0" xfId="0" applyNumberFormat="1" applyFont="1" applyFill="1" applyBorder="1"/>
    <xf numFmtId="2" fontId="16" fillId="9" borderId="0" xfId="0" applyNumberFormat="1" applyFont="1" applyFill="1" applyBorder="1"/>
    <xf numFmtId="0" fontId="17" fillId="9" borderId="0" xfId="0" applyFont="1" applyFill="1" applyBorder="1"/>
    <xf numFmtId="2" fontId="18" fillId="11" borderId="0" xfId="6" applyNumberFormat="1" applyFont="1" applyFill="1" applyBorder="1" applyAlignment="1">
      <alignment horizontal="center"/>
    </xf>
    <xf numFmtId="3" fontId="18" fillId="11" borderId="0" xfId="6" applyNumberFormat="1" applyFont="1" applyFill="1" applyBorder="1" applyAlignment="1">
      <alignment horizontal="center"/>
    </xf>
    <xf numFmtId="2" fontId="4" fillId="11" borderId="0" xfId="4" applyNumberFormat="1" applyFill="1" applyBorder="1" applyAlignment="1">
      <alignment horizontal="center"/>
    </xf>
    <xf numFmtId="3" fontId="4" fillId="11" borderId="0" xfId="4" applyNumberFormat="1" applyFill="1" applyBorder="1" applyAlignment="1">
      <alignment horizontal="center"/>
    </xf>
    <xf numFmtId="2" fontId="5" fillId="2" borderId="19" xfId="10" applyNumberFormat="1" applyAlignment="1">
      <alignment horizontal="center"/>
    </xf>
    <xf numFmtId="0" fontId="18" fillId="11" borderId="0" xfId="6" applyNumberFormat="1" applyFont="1" applyFill="1" applyBorder="1" applyAlignment="1">
      <alignment horizontal="center"/>
    </xf>
    <xf numFmtId="2" fontId="7" fillId="4" borderId="5" xfId="6" applyNumberFormat="1" applyAlignment="1">
      <alignment horizontal="center"/>
    </xf>
    <xf numFmtId="0" fontId="0" fillId="5" borderId="22" xfId="0" applyFill="1" applyBorder="1"/>
    <xf numFmtId="0" fontId="5" fillId="2" borderId="0" xfId="10" applyBorder="1"/>
    <xf numFmtId="0" fontId="4" fillId="5" borderId="0" xfId="4" applyFill="1" applyBorder="1"/>
    <xf numFmtId="0" fontId="0" fillId="0" borderId="11" xfId="0" applyBorder="1"/>
    <xf numFmtId="0" fontId="4" fillId="5" borderId="0" xfId="4" applyFill="1" applyBorder="1" applyAlignment="1">
      <alignment horizontal="center"/>
    </xf>
    <xf numFmtId="0" fontId="5" fillId="2" borderId="19" xfId="10" applyAlignment="1">
      <alignment horizontal="center"/>
    </xf>
    <xf numFmtId="0" fontId="7" fillId="4" borderId="5" xfId="6" applyBorder="1" applyAlignment="1">
      <alignment horizontal="center"/>
    </xf>
    <xf numFmtId="0" fontId="7" fillId="4" borderId="24" xfId="6" applyBorder="1" applyAlignment="1">
      <alignment horizontal="center"/>
    </xf>
    <xf numFmtId="0" fontId="5" fillId="2" borderId="19" xfId="10" applyAlignment="1">
      <alignment horizontal="center" vertical="center"/>
    </xf>
    <xf numFmtId="0" fontId="7" fillId="4" borderId="24" xfId="6" applyBorder="1" applyAlignment="1">
      <alignment horizontal="center" vertical="center"/>
    </xf>
    <xf numFmtId="0" fontId="6" fillId="3" borderId="4" xfId="5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6" fillId="5" borderId="0" xfId="5" applyFill="1" applyBorder="1" applyAlignment="1">
      <alignment horizontal="center"/>
    </xf>
    <xf numFmtId="0" fontId="4" fillId="5" borderId="23" xfId="4" applyFill="1" applyBorder="1" applyAlignment="1">
      <alignment horizontal="center"/>
    </xf>
    <xf numFmtId="0" fontId="4" fillId="6" borderId="0" xfId="4" applyFill="1" applyBorder="1" applyAlignment="1">
      <alignment horizontal="center"/>
    </xf>
    <xf numFmtId="0" fontId="6" fillId="3" borderId="13" xfId="5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5" fillId="2" borderId="19" xfId="10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5" borderId="0" xfId="10" applyFill="1" applyBorder="1" applyAlignment="1">
      <alignment horizontal="center"/>
    </xf>
    <xf numFmtId="0" fontId="6" fillId="3" borderId="10" xfId="5" applyBorder="1" applyAlignment="1">
      <alignment horizontal="center"/>
    </xf>
    <xf numFmtId="0" fontId="4" fillId="5" borderId="26" xfId="4" applyFill="1" applyBorder="1" applyAlignment="1">
      <alignment horizontal="center"/>
    </xf>
    <xf numFmtId="0" fontId="4" fillId="5" borderId="15" xfId="4" applyFill="1" applyBorder="1" applyAlignment="1">
      <alignment horizontal="center"/>
    </xf>
    <xf numFmtId="0" fontId="7" fillId="4" borderId="20" xfId="6" applyBorder="1" applyAlignment="1">
      <alignment horizontal="center"/>
    </xf>
    <xf numFmtId="0" fontId="0" fillId="5" borderId="14" xfId="0" applyFill="1" applyBorder="1" applyAlignment="1">
      <alignment horizontal="center"/>
    </xf>
    <xf numFmtId="2" fontId="4" fillId="10" borderId="0" xfId="4" applyNumberFormat="1" applyFill="1" applyBorder="1" applyAlignment="1">
      <alignment horizontal="center"/>
    </xf>
    <xf numFmtId="0" fontId="4" fillId="10" borderId="0" xfId="4" applyFill="1" applyBorder="1" applyAlignment="1">
      <alignment horizontal="center"/>
    </xf>
    <xf numFmtId="0" fontId="16" fillId="10" borderId="0" xfId="0" applyNumberFormat="1" applyFont="1" applyFill="1" applyBorder="1" applyAlignment="1">
      <alignment horizontal="center"/>
    </xf>
    <xf numFmtId="2" fontId="9" fillId="5" borderId="6" xfId="8" applyNumberFormat="1" applyFill="1" applyAlignment="1">
      <alignment horizontal="center"/>
    </xf>
    <xf numFmtId="2" fontId="17" fillId="10" borderId="0" xfId="0" applyNumberFormat="1" applyFont="1" applyFill="1" applyBorder="1" applyAlignment="1">
      <alignment horizontal="center"/>
    </xf>
    <xf numFmtId="3" fontId="17" fillId="10" borderId="0" xfId="0" applyNumberFormat="1" applyFont="1" applyFill="1" applyBorder="1" applyAlignment="1">
      <alignment horizontal="center"/>
    </xf>
    <xf numFmtId="2" fontId="4" fillId="10" borderId="0" xfId="4" applyNumberFormat="1" applyFill="1" applyBorder="1" applyAlignment="1">
      <alignment horizontal="center" vertical="center"/>
    </xf>
    <xf numFmtId="0" fontId="4" fillId="10" borderId="0" xfId="4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10" borderId="0" xfId="0" applyNumberFormat="1" applyFont="1" applyFill="1" applyBorder="1" applyAlignment="1">
      <alignment horizontal="center" vertical="center"/>
    </xf>
    <xf numFmtId="0" fontId="16" fillId="10" borderId="0" xfId="0" applyFont="1" applyFill="1" applyBorder="1" applyAlignment="1">
      <alignment horizontal="center" vertical="center"/>
    </xf>
    <xf numFmtId="2" fontId="16" fillId="10" borderId="0" xfId="0" applyNumberFormat="1" applyFont="1" applyFill="1" applyBorder="1" applyAlignment="1">
      <alignment horizontal="center" vertical="center"/>
    </xf>
    <xf numFmtId="2" fontId="17" fillId="10" borderId="0" xfId="0" applyNumberFormat="1" applyFont="1" applyFill="1" applyBorder="1" applyAlignment="1">
      <alignment horizontal="center" vertical="center"/>
    </xf>
    <xf numFmtId="3" fontId="17" fillId="10" borderId="0" xfId="0" applyNumberFormat="1" applyFont="1" applyFill="1" applyBorder="1" applyAlignment="1">
      <alignment horizontal="center" vertical="center"/>
    </xf>
    <xf numFmtId="0" fontId="15" fillId="5" borderId="0" xfId="27" applyFill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6" fillId="5" borderId="0" xfId="5" applyFill="1" applyBorder="1" applyAlignment="1">
      <alignment horizontal="center" vertical="center"/>
    </xf>
    <xf numFmtId="0" fontId="7" fillId="5" borderId="0" xfId="6" applyFill="1" applyBorder="1" applyAlignment="1">
      <alignment horizontal="center" vertical="center"/>
    </xf>
    <xf numFmtId="0" fontId="4" fillId="5" borderId="3" xfId="3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4" borderId="20" xfId="6" applyBorder="1" applyAlignment="1">
      <alignment horizontal="center" vertical="center"/>
    </xf>
    <xf numFmtId="167" fontId="9" fillId="5" borderId="6" xfId="8" applyNumberFormat="1" applyFill="1" applyAlignment="1">
      <alignment horizontal="center" vertical="center"/>
    </xf>
    <xf numFmtId="167" fontId="7" fillId="4" borderId="5" xfId="6" applyNumberFormat="1" applyAlignment="1">
      <alignment horizontal="center" vertical="center"/>
    </xf>
    <xf numFmtId="1" fontId="9" fillId="5" borderId="6" xfId="8" applyNumberFormat="1" applyFill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7" fillId="4" borderId="5" xfId="6" applyNumberFormat="1" applyAlignment="1">
      <alignment horizontal="center" vertical="center"/>
    </xf>
    <xf numFmtId="167" fontId="18" fillId="11" borderId="0" xfId="6" applyNumberFormat="1" applyFont="1" applyFill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7" fontId="4" fillId="11" borderId="0" xfId="4" applyNumberFormat="1" applyFill="1" applyBorder="1" applyAlignment="1">
      <alignment horizontal="center" vertical="center"/>
    </xf>
    <xf numFmtId="167" fontId="5" fillId="2" borderId="19" xfId="10" applyNumberFormat="1" applyAlignment="1">
      <alignment horizontal="center" vertical="center"/>
    </xf>
    <xf numFmtId="167" fontId="0" fillId="5" borderId="0" xfId="0" applyNumberFormat="1" applyFill="1" applyBorder="1" applyAlignment="1">
      <alignment horizontal="center" vertical="center"/>
    </xf>
    <xf numFmtId="1" fontId="16" fillId="10" borderId="0" xfId="0" applyNumberFormat="1" applyFont="1" applyFill="1" applyBorder="1"/>
    <xf numFmtId="1" fontId="18" fillId="11" borderId="0" xfId="6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16" fillId="9" borderId="0" xfId="0" applyNumberFormat="1" applyFont="1" applyFill="1" applyBorder="1"/>
    <xf numFmtId="1" fontId="4" fillId="11" borderId="0" xfId="4" applyNumberFormat="1" applyFill="1" applyBorder="1" applyAlignment="1">
      <alignment horizontal="center" vertical="center"/>
    </xf>
    <xf numFmtId="1" fontId="4" fillId="9" borderId="0" xfId="4" applyNumberFormat="1" applyFill="1" applyBorder="1"/>
    <xf numFmtId="1" fontId="5" fillId="2" borderId="19" xfId="10" applyNumberFormat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1" fontId="15" fillId="5" borderId="0" xfId="27" applyNumberFormat="1" applyFill="1" applyAlignment="1">
      <alignment horizontal="center" vertical="center"/>
    </xf>
    <xf numFmtId="1" fontId="0" fillId="5" borderId="0" xfId="0" applyNumberFormat="1" applyFill="1" applyBorder="1" applyAlignment="1">
      <alignment horizontal="center" vertical="center"/>
    </xf>
    <xf numFmtId="1" fontId="6" fillId="5" borderId="0" xfId="5" applyNumberFormat="1" applyFill="1" applyBorder="1" applyAlignment="1">
      <alignment horizontal="center" vertical="center"/>
    </xf>
    <xf numFmtId="1" fontId="7" fillId="5" borderId="0" xfId="6" applyNumberFormat="1" applyFill="1" applyBorder="1" applyAlignment="1">
      <alignment horizontal="center" vertical="center"/>
    </xf>
    <xf numFmtId="1" fontId="0" fillId="5" borderId="0" xfId="0" applyNumberFormat="1" applyFill="1"/>
    <xf numFmtId="0" fontId="4" fillId="5" borderId="8" xfId="4" applyFill="1" applyBorder="1" applyAlignment="1">
      <alignment horizontal="center" vertical="center"/>
    </xf>
    <xf numFmtId="2" fontId="0" fillId="5" borderId="0" xfId="0" applyNumberFormat="1" applyFill="1" applyBorder="1"/>
    <xf numFmtId="167" fontId="0" fillId="5" borderId="0" xfId="0" applyNumberFormat="1" applyFill="1" applyBorder="1"/>
    <xf numFmtId="167" fontId="6" fillId="3" borderId="4" xfId="5" applyNumberFormat="1" applyBorder="1" applyAlignment="1">
      <alignment horizontal="center"/>
    </xf>
    <xf numFmtId="167" fontId="5" fillId="2" borderId="19" xfId="10" applyNumberFormat="1" applyBorder="1" applyAlignment="1">
      <alignment horizontal="center"/>
    </xf>
    <xf numFmtId="167" fontId="0" fillId="5" borderId="0" xfId="0" applyNumberFormat="1" applyFill="1" applyBorder="1" applyAlignment="1">
      <alignment horizontal="center"/>
    </xf>
    <xf numFmtId="167" fontId="7" fillId="4" borderId="5" xfId="6" applyNumberFormat="1" applyBorder="1" applyAlignment="1">
      <alignment horizontal="center"/>
    </xf>
    <xf numFmtId="167" fontId="7" fillId="4" borderId="24" xfId="6" applyNumberFormat="1" applyBorder="1" applyAlignment="1">
      <alignment horizontal="center"/>
    </xf>
    <xf numFmtId="167" fontId="0" fillId="5" borderId="23" xfId="0" applyNumberFormat="1" applyFill="1" applyBorder="1"/>
    <xf numFmtId="167" fontId="0" fillId="0" borderId="0" xfId="0" applyNumberFormat="1" applyBorder="1"/>
    <xf numFmtId="167" fontId="5" fillId="5" borderId="0" xfId="10" applyNumberFormat="1" applyFill="1" applyBorder="1"/>
    <xf numFmtId="167" fontId="6" fillId="3" borderId="10" xfId="5" applyNumberFormat="1" applyBorder="1" applyAlignment="1">
      <alignment horizontal="center"/>
    </xf>
    <xf numFmtId="167" fontId="4" fillId="5" borderId="23" xfId="4" applyNumberFormat="1" applyFill="1" applyBorder="1" applyAlignment="1">
      <alignment horizontal="center"/>
    </xf>
    <xf numFmtId="167" fontId="4" fillId="6" borderId="0" xfId="4" applyNumberFormat="1" applyFill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6" fillId="3" borderId="4" xfId="5" applyNumberFormat="1" applyAlignment="1">
      <alignment horizontal="center"/>
    </xf>
    <xf numFmtId="167" fontId="0" fillId="5" borderId="23" xfId="0" applyNumberFormat="1" applyFill="1" applyBorder="1" applyAlignment="1">
      <alignment horizontal="center"/>
    </xf>
    <xf numFmtId="167" fontId="0" fillId="5" borderId="12" xfId="0" applyNumberFormat="1" applyFill="1" applyBorder="1" applyAlignment="1">
      <alignment horizontal="center"/>
    </xf>
    <xf numFmtId="167" fontId="6" fillId="3" borderId="13" xfId="5" applyNumberFormat="1" applyBorder="1" applyAlignment="1">
      <alignment horizontal="center"/>
    </xf>
    <xf numFmtId="167" fontId="7" fillId="4" borderId="20" xfId="6" applyNumberFormat="1" applyBorder="1" applyAlignment="1">
      <alignment horizontal="center"/>
    </xf>
    <xf numFmtId="167" fontId="7" fillId="4" borderId="5" xfId="6" applyNumberFormat="1" applyAlignment="1">
      <alignment horizontal="center"/>
    </xf>
    <xf numFmtId="0" fontId="15" fillId="7" borderId="0" xfId="27" applyFill="1"/>
    <xf numFmtId="0" fontId="15" fillId="7" borderId="1" xfId="27" applyFill="1" applyBorder="1"/>
    <xf numFmtId="0" fontId="3" fillId="7" borderId="2" xfId="2" applyFill="1"/>
    <xf numFmtId="0" fontId="4" fillId="5" borderId="11" xfId="4" applyFill="1" applyBorder="1"/>
    <xf numFmtId="0" fontId="6" fillId="5" borderId="12" xfId="5" applyFill="1" applyBorder="1"/>
    <xf numFmtId="0" fontId="15" fillId="7" borderId="0" xfId="27" applyFill="1" applyBorder="1"/>
    <xf numFmtId="0" fontId="0" fillId="6" borderId="0" xfId="0" applyFill="1" applyBorder="1"/>
    <xf numFmtId="0" fontId="4" fillId="6" borderId="0" xfId="3" applyFill="1" applyBorder="1"/>
    <xf numFmtId="0" fontId="19" fillId="5" borderId="0" xfId="0" applyFont="1" applyFill="1" applyBorder="1"/>
    <xf numFmtId="0" fontId="3" fillId="6" borderId="2" xfId="2" applyFill="1"/>
    <xf numFmtId="2" fontId="0" fillId="5" borderId="0" xfId="0" applyNumberFormat="1" applyFill="1"/>
    <xf numFmtId="10" fontId="7" fillId="5" borderId="0" xfId="6" applyNumberFormat="1" applyFill="1" applyBorder="1" applyAlignment="1">
      <alignment horizontal="center"/>
    </xf>
    <xf numFmtId="0" fontId="4" fillId="6" borderId="7" xfId="4" applyFill="1" applyBorder="1"/>
    <xf numFmtId="0" fontId="4" fillId="6" borderId="8" xfId="4" applyFill="1" applyBorder="1"/>
    <xf numFmtId="0" fontId="4" fillId="6" borderId="18" xfId="4" applyFill="1" applyBorder="1"/>
    <xf numFmtId="0" fontId="0" fillId="6" borderId="9" xfId="0" applyFill="1" applyBorder="1"/>
    <xf numFmtId="0" fontId="12" fillId="6" borderId="0" xfId="0" applyFont="1" applyFill="1" applyBorder="1"/>
    <xf numFmtId="0" fontId="0" fillId="6" borderId="22" xfId="0" applyFill="1" applyBorder="1"/>
    <xf numFmtId="0" fontId="0" fillId="6" borderId="11" xfId="0" applyFill="1" applyBorder="1"/>
    <xf numFmtId="0" fontId="9" fillId="5" borderId="6" xfId="8" applyFill="1"/>
    <xf numFmtId="2" fontId="4" fillId="5" borderId="3" xfId="3" applyNumberFormat="1" applyFill="1"/>
    <xf numFmtId="0" fontId="3" fillId="9" borderId="2" xfId="2" applyFill="1"/>
    <xf numFmtId="0" fontId="3" fillId="10" borderId="2" xfId="2" applyFill="1"/>
    <xf numFmtId="0" fontId="0" fillId="6" borderId="3" xfId="0" applyFill="1" applyBorder="1"/>
    <xf numFmtId="4" fontId="18" fillId="11" borderId="0" xfId="6" applyNumberFormat="1" applyFont="1" applyFill="1" applyBorder="1" applyAlignment="1">
      <alignment horizontal="center"/>
    </xf>
    <xf numFmtId="165" fontId="7" fillId="4" borderId="5" xfId="6" applyNumberFormat="1" applyAlignment="1">
      <alignment horizontal="center"/>
    </xf>
    <xf numFmtId="9" fontId="7" fillId="4" borderId="5" xfId="26" applyFont="1" applyFill="1" applyBorder="1" applyAlignment="1">
      <alignment horizontal="center"/>
    </xf>
    <xf numFmtId="0" fontId="0" fillId="5" borderId="3" xfId="0" applyFill="1" applyBorder="1"/>
    <xf numFmtId="1" fontId="0" fillId="5" borderId="6" xfId="0" applyNumberFormat="1" applyFill="1" applyBorder="1" applyAlignment="1">
      <alignment horizontal="center" vertical="center"/>
    </xf>
    <xf numFmtId="0" fontId="8" fillId="4" borderId="4" xfId="7" applyAlignment="1">
      <alignment horizontal="center"/>
    </xf>
    <xf numFmtId="0" fontId="8" fillId="4" borderId="4" xfId="7" applyAlignment="1">
      <alignment horizontal="center" vertical="center"/>
    </xf>
    <xf numFmtId="167" fontId="16" fillId="10" borderId="0" xfId="0" applyNumberFormat="1" applyFont="1" applyFill="1" applyBorder="1" applyAlignment="1">
      <alignment horizontal="center" vertical="center"/>
    </xf>
    <xf numFmtId="167" fontId="4" fillId="10" borderId="0" xfId="4" applyNumberFormat="1" applyFill="1" applyBorder="1" applyAlignment="1">
      <alignment horizontal="center" vertical="center"/>
    </xf>
    <xf numFmtId="167" fontId="17" fillId="10" borderId="0" xfId="0" applyNumberFormat="1" applyFont="1" applyFill="1" applyBorder="1" applyAlignment="1">
      <alignment horizontal="center" vertical="center"/>
    </xf>
    <xf numFmtId="0" fontId="6" fillId="5" borderId="12" xfId="5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center" vertical="center"/>
    </xf>
    <xf numFmtId="166" fontId="7" fillId="4" borderId="5" xfId="6" applyNumberFormat="1" applyAlignment="1">
      <alignment horizontal="center"/>
    </xf>
    <xf numFmtId="9" fontId="7" fillId="4" borderId="5" xfId="6" applyNumberFormat="1" applyAlignment="1">
      <alignment horizontal="center"/>
    </xf>
    <xf numFmtId="167" fontId="18" fillId="11" borderId="0" xfId="6" applyNumberFormat="1" applyFont="1" applyFill="1" applyBorder="1" applyAlignment="1">
      <alignment horizontal="center"/>
    </xf>
    <xf numFmtId="167" fontId="4" fillId="11" borderId="0" xfId="4" applyNumberFormat="1" applyFill="1" applyBorder="1" applyAlignment="1">
      <alignment horizontal="center"/>
    </xf>
    <xf numFmtId="1" fontId="18" fillId="11" borderId="0" xfId="6" applyNumberFormat="1" applyFont="1" applyFill="1" applyBorder="1" applyAlignment="1">
      <alignment horizontal="center"/>
    </xf>
    <xf numFmtId="1" fontId="4" fillId="11" borderId="0" xfId="4" applyNumberFormat="1" applyFill="1" applyBorder="1" applyAlignment="1">
      <alignment horizontal="center"/>
    </xf>
    <xf numFmtId="1" fontId="5" fillId="2" borderId="0" xfId="10" applyNumberFormat="1" applyBorder="1" applyAlignment="1">
      <alignment horizontal="center"/>
    </xf>
    <xf numFmtId="1" fontId="7" fillId="4" borderId="5" xfId="6" applyNumberFormat="1" applyAlignment="1">
      <alignment horizontal="center"/>
    </xf>
    <xf numFmtId="1" fontId="9" fillId="5" borderId="6" xfId="8" applyNumberFormat="1" applyFill="1" applyAlignment="1">
      <alignment horizontal="center"/>
    </xf>
    <xf numFmtId="1" fontId="0" fillId="6" borderId="0" xfId="0" applyNumberFormat="1" applyFill="1" applyBorder="1" applyAlignment="1">
      <alignment horizontal="center"/>
    </xf>
    <xf numFmtId="1" fontId="4" fillId="6" borderId="0" xfId="4" applyNumberFormat="1" applyFill="1" applyBorder="1" applyAlignment="1">
      <alignment horizontal="center"/>
    </xf>
    <xf numFmtId="2" fontId="8" fillId="4" borderId="4" xfId="7" applyNumberFormat="1"/>
    <xf numFmtId="2" fontId="8" fillId="4" borderId="4" xfId="7" applyNumberFormat="1" applyAlignment="1">
      <alignment horizontal="center"/>
    </xf>
    <xf numFmtId="0" fontId="7" fillId="4" borderId="25" xfId="6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4" fillId="6" borderId="15" xfId="4" applyFill="1" applyBorder="1" applyAlignment="1">
      <alignment horizontal="center"/>
    </xf>
    <xf numFmtId="0" fontId="7" fillId="4" borderId="21" xfId="6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4" fillId="6" borderId="8" xfId="4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4" fillId="6" borderId="0" xfId="4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167" fontId="9" fillId="5" borderId="6" xfId="8" applyNumberFormat="1" applyFill="1" applyAlignment="1">
      <alignment horizontal="center"/>
    </xf>
    <xf numFmtId="167" fontId="8" fillId="4" borderId="4" xfId="7" applyNumberFormat="1" applyAlignment="1">
      <alignment horizontal="center"/>
    </xf>
    <xf numFmtId="1" fontId="16" fillId="10" borderId="0" xfId="0" applyNumberFormat="1" applyFont="1" applyFill="1" applyBorder="1" applyAlignment="1">
      <alignment horizontal="center"/>
    </xf>
    <xf numFmtId="1" fontId="8" fillId="4" borderId="4" xfId="7" applyNumberFormat="1" applyAlignment="1">
      <alignment horizontal="center"/>
    </xf>
    <xf numFmtId="1" fontId="4" fillId="10" borderId="0" xfId="4" applyNumberFormat="1" applyFill="1" applyBorder="1" applyAlignment="1">
      <alignment horizontal="center"/>
    </xf>
    <xf numFmtId="1" fontId="17" fillId="10" borderId="0" xfId="0" applyNumberFormat="1" applyFont="1" applyFill="1" applyBorder="1" applyAlignment="1">
      <alignment horizontal="center"/>
    </xf>
    <xf numFmtId="166" fontId="7" fillId="4" borderId="5" xfId="26" applyNumberFormat="1" applyFont="1" applyFill="1" applyBorder="1" applyAlignment="1">
      <alignment horizontal="center"/>
    </xf>
    <xf numFmtId="0" fontId="0" fillId="6" borderId="16" xfId="0" applyFill="1" applyBorder="1"/>
    <xf numFmtId="0" fontId="6" fillId="3" borderId="17" xfId="5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1" fontId="8" fillId="4" borderId="4" xfId="7" applyNumberFormat="1" applyAlignment="1">
      <alignment horizontal="center" vertical="center"/>
    </xf>
    <xf numFmtId="167" fontId="0" fillId="6" borderId="0" xfId="0" applyNumberFormat="1" applyFill="1" applyBorder="1" applyAlignment="1">
      <alignment horizontal="center"/>
    </xf>
    <xf numFmtId="3" fontId="9" fillId="5" borderId="6" xfId="8" applyNumberFormat="1" applyFill="1" applyAlignment="1">
      <alignment horizontal="center"/>
    </xf>
    <xf numFmtId="9" fontId="9" fillId="5" borderId="6" xfId="8" applyNumberFormat="1" applyFill="1" applyAlignment="1">
      <alignment horizontal="center" vertical="center"/>
    </xf>
    <xf numFmtId="3" fontId="8" fillId="4" borderId="4" xfId="7" applyNumberFormat="1" applyAlignment="1">
      <alignment horizontal="center"/>
    </xf>
    <xf numFmtId="3" fontId="0" fillId="6" borderId="0" xfId="0" applyNumberFormat="1" applyFill="1" applyBorder="1" applyAlignment="1">
      <alignment horizontal="center"/>
    </xf>
    <xf numFmtId="3" fontId="7" fillId="7" borderId="5" xfId="6" applyNumberFormat="1" applyFill="1" applyAlignment="1">
      <alignment horizontal="center"/>
    </xf>
    <xf numFmtId="0" fontId="20" fillId="0" borderId="27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20" fillId="0" borderId="29" xfId="0" applyFont="1" applyBorder="1" applyAlignment="1">
      <alignment vertical="center" wrapText="1"/>
    </xf>
    <xf numFmtId="0" fontId="21" fillId="0" borderId="0" xfId="0" applyFont="1"/>
    <xf numFmtId="0" fontId="22" fillId="0" borderId="29" xfId="0" applyFont="1" applyFill="1" applyBorder="1" applyAlignment="1">
      <alignment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13" borderId="29" xfId="0" applyFont="1" applyFill="1" applyBorder="1" applyAlignment="1">
      <alignment horizontal="center" vertical="center" wrapText="1"/>
    </xf>
    <xf numFmtId="0" fontId="22" fillId="0" borderId="29" xfId="0" applyFont="1" applyBorder="1" applyAlignment="1">
      <alignment vertical="center" wrapText="1"/>
    </xf>
    <xf numFmtId="0" fontId="24" fillId="13" borderId="0" xfId="0" applyFont="1" applyFill="1" applyAlignment="1">
      <alignment vertical="center" wrapText="1"/>
    </xf>
    <xf numFmtId="0" fontId="24" fillId="13" borderId="29" xfId="0" applyFont="1" applyFill="1" applyBorder="1" applyAlignment="1">
      <alignment vertical="center" wrapText="1"/>
    </xf>
    <xf numFmtId="3" fontId="22" fillId="0" borderId="29" xfId="0" applyNumberFormat="1" applyFont="1" applyBorder="1" applyAlignment="1">
      <alignment vertical="center" wrapText="1"/>
    </xf>
    <xf numFmtId="0" fontId="23" fillId="12" borderId="29" xfId="0" applyFont="1" applyFill="1" applyBorder="1" applyAlignment="1">
      <alignment horizontal="center" vertical="center" wrapText="1"/>
    </xf>
    <xf numFmtId="0" fontId="22" fillId="14" borderId="29" xfId="0" applyFont="1" applyFill="1" applyBorder="1" applyAlignment="1">
      <alignment horizontal="center" vertical="center" wrapText="1"/>
    </xf>
    <xf numFmtId="0" fontId="24" fillId="13" borderId="29" xfId="0" applyFont="1" applyFill="1" applyBorder="1"/>
    <xf numFmtId="0" fontId="21" fillId="0" borderId="35" xfId="0" applyFont="1" applyBorder="1"/>
    <xf numFmtId="0" fontId="27" fillId="0" borderId="29" xfId="0" applyFont="1" applyBorder="1" applyAlignment="1">
      <alignment horizontal="center" vertical="center" wrapText="1"/>
    </xf>
    <xf numFmtId="0" fontId="29" fillId="5" borderId="0" xfId="0" applyFont="1" applyFill="1"/>
    <xf numFmtId="0" fontId="23" fillId="5" borderId="29" xfId="0" applyFont="1" applyFill="1" applyBorder="1" applyAlignment="1">
      <alignment horizontal="center" vertical="center" wrapText="1"/>
    </xf>
    <xf numFmtId="3" fontId="26" fillId="0" borderId="29" xfId="0" applyNumberFormat="1" applyFont="1" applyBorder="1" applyAlignment="1">
      <alignment vertical="center" wrapText="1"/>
    </xf>
    <xf numFmtId="0" fontId="26" fillId="0" borderId="29" xfId="0" applyFont="1" applyBorder="1" applyAlignment="1">
      <alignment vertical="center" wrapText="1"/>
    </xf>
    <xf numFmtId="3" fontId="26" fillId="0" borderId="33" xfId="0" applyNumberFormat="1" applyFont="1" applyBorder="1" applyAlignment="1">
      <alignment horizontal="left" vertical="center" wrapText="1"/>
    </xf>
    <xf numFmtId="3" fontId="26" fillId="0" borderId="34" xfId="0" applyNumberFormat="1" applyFont="1" applyBorder="1" applyAlignment="1">
      <alignment horizontal="left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3" fillId="5" borderId="2" xfId="2" applyFill="1" applyAlignment="1">
      <alignment horizontal="center"/>
    </xf>
  </cellXfs>
  <cellStyles count="28">
    <cellStyle name="Ausgabe" xfId="6" builtinId="21"/>
    <cellStyle name="Berechnung" xfId="7" builtinId="22"/>
    <cellStyle name="Comma 2" xfId="11"/>
    <cellStyle name="Comma 2 2" xfId="16"/>
    <cellStyle name="Comma 2 2 2" xfId="21"/>
    <cellStyle name="Comma 2 3" xfId="19"/>
    <cellStyle name="Comma 3" xfId="13"/>
    <cellStyle name="Comma 4" xfId="15"/>
    <cellStyle name="Eingabe" xfId="5" builtinId="20"/>
    <cellStyle name="Gut" xfId="27" builtinId="26"/>
    <cellStyle name="Komma 2" xfId="18"/>
    <cellStyle name="Komma 2 2" xfId="23"/>
    <cellStyle name="Komma 3" xfId="20"/>
    <cellStyle name="Milliers 2" xfId="14"/>
    <cellStyle name="Milliers 2 2" xfId="17"/>
    <cellStyle name="Milliers 2 2 2" xfId="22"/>
    <cellStyle name="Neutral 2" xfId="25"/>
    <cellStyle name="Neutral 3" xfId="10"/>
    <cellStyle name="Normal 2" xfId="12"/>
    <cellStyle name="Normal 3" xfId="9"/>
    <cellStyle name="Prozent" xfId="26" builtinId="5"/>
    <cellStyle name="Standard" xfId="0" builtinId="0"/>
    <cellStyle name="Standard 2" xfId="24"/>
    <cellStyle name="Überschrift 1" xfId="1" builtinId="16"/>
    <cellStyle name="Überschrift 2" xfId="2" builtinId="17"/>
    <cellStyle name="Überschrift 3" xfId="3" builtinId="18"/>
    <cellStyle name="Überschrift 4" xfId="4" builtinId="19"/>
    <cellStyle name="Verknüpfte Zelle" xfId="8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2"/>
  <sheetViews>
    <sheetView tabSelected="1" topLeftCell="A16" zoomScale="80" zoomScaleNormal="80" workbookViewId="0">
      <selection activeCell="B20" sqref="B20"/>
    </sheetView>
  </sheetViews>
  <sheetFormatPr baseColWidth="10" defaultColWidth="9.140625" defaultRowHeight="9" x14ac:dyDescent="0.15"/>
  <cols>
    <col min="1" max="1" width="3.140625" style="263" customWidth="1"/>
    <col min="2" max="2" width="34.85546875" style="263" customWidth="1"/>
    <col min="3" max="3" width="12.42578125" style="263" customWidth="1"/>
    <col min="4" max="4" width="13.5703125" style="263" customWidth="1"/>
    <col min="5" max="6" width="16.140625" style="263" customWidth="1"/>
    <col min="7" max="7" width="11.5703125" style="263" customWidth="1"/>
    <col min="8" max="8" width="13.42578125" style="263" customWidth="1"/>
    <col min="9" max="9" width="14.140625" style="263" customWidth="1"/>
    <col min="10" max="10" width="15.42578125" style="263" customWidth="1"/>
    <col min="11" max="11" width="13" style="263" customWidth="1"/>
    <col min="12" max="12" width="13.140625" style="263" customWidth="1"/>
    <col min="13" max="13" width="7" style="263" customWidth="1"/>
    <col min="14" max="14" width="13.5703125" style="263" customWidth="1"/>
    <col min="15" max="15" width="15.42578125" style="263" customWidth="1"/>
    <col min="16" max="16" width="6.85546875" style="263" customWidth="1"/>
    <col min="17" max="17" width="7.42578125" style="263" customWidth="1"/>
    <col min="18" max="18" width="18.5703125" style="263" customWidth="1"/>
    <col min="19" max="16384" width="9.140625" style="263"/>
  </cols>
  <sheetData>
    <row r="1" spans="2:19" ht="19.5" thickBot="1" x14ac:dyDescent="0.35">
      <c r="B1" s="276" t="s">
        <v>247</v>
      </c>
    </row>
    <row r="2" spans="2:19" ht="16.5" thickBot="1" x14ac:dyDescent="0.2">
      <c r="B2" s="260"/>
      <c r="C2" s="282" t="s">
        <v>142</v>
      </c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</row>
    <row r="3" spans="2:19" ht="15" customHeight="1" x14ac:dyDescent="0.15">
      <c r="B3" s="261"/>
      <c r="C3" s="284" t="s">
        <v>241</v>
      </c>
      <c r="D3" s="285"/>
      <c r="E3" s="285"/>
      <c r="F3" s="286"/>
      <c r="G3" s="284" t="s">
        <v>242</v>
      </c>
      <c r="H3" s="285"/>
      <c r="I3" s="285"/>
      <c r="J3" s="286"/>
      <c r="K3" s="284" t="s">
        <v>243</v>
      </c>
      <c r="L3" s="285"/>
      <c r="M3" s="285"/>
      <c r="N3" s="286"/>
      <c r="O3" s="284" t="s">
        <v>244</v>
      </c>
      <c r="P3" s="285"/>
      <c r="Q3" s="285"/>
      <c r="R3" s="286"/>
    </row>
    <row r="4" spans="2:19" ht="12" x14ac:dyDescent="0.15">
      <c r="B4" s="262"/>
      <c r="C4" s="275" t="s">
        <v>143</v>
      </c>
      <c r="D4" s="275" t="s">
        <v>144</v>
      </c>
      <c r="E4" s="275" t="s">
        <v>145</v>
      </c>
      <c r="F4" s="275" t="s">
        <v>146</v>
      </c>
      <c r="G4" s="275" t="s">
        <v>147</v>
      </c>
      <c r="H4" s="275" t="s">
        <v>148</v>
      </c>
      <c r="I4" s="275" t="s">
        <v>149</v>
      </c>
      <c r="J4" s="275" t="s">
        <v>150</v>
      </c>
      <c r="K4" s="275" t="s">
        <v>151</v>
      </c>
      <c r="L4" s="275" t="s">
        <v>152</v>
      </c>
      <c r="M4" s="275" t="s">
        <v>153</v>
      </c>
      <c r="N4" s="275" t="s">
        <v>154</v>
      </c>
      <c r="O4" s="275" t="s">
        <v>155</v>
      </c>
      <c r="P4" s="275" t="s">
        <v>156</v>
      </c>
      <c r="Q4" s="275" t="s">
        <v>157</v>
      </c>
      <c r="R4" s="275" t="s">
        <v>158</v>
      </c>
    </row>
    <row r="5" spans="2:19" ht="18.95" customHeight="1" x14ac:dyDescent="0.15">
      <c r="B5" s="278" t="s">
        <v>212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</row>
    <row r="6" spans="2:19" ht="76.5" customHeight="1" x14ac:dyDescent="0.15">
      <c r="B6" s="264" t="s">
        <v>213</v>
      </c>
      <c r="C6" s="266"/>
      <c r="D6" s="266"/>
      <c r="E6" s="266" t="s">
        <v>203</v>
      </c>
      <c r="F6" s="266" t="s">
        <v>180</v>
      </c>
      <c r="G6" s="266"/>
      <c r="H6" s="266"/>
      <c r="I6" s="266"/>
      <c r="J6" s="266" t="s">
        <v>222</v>
      </c>
      <c r="K6" s="266"/>
      <c r="L6" s="266"/>
      <c r="M6" s="266"/>
      <c r="N6" s="266"/>
      <c r="O6" s="266" t="s">
        <v>204</v>
      </c>
      <c r="P6" s="277"/>
      <c r="Q6" s="277"/>
      <c r="R6" s="277"/>
    </row>
    <row r="7" spans="2:19" ht="56.45" customHeight="1" x14ac:dyDescent="0.15">
      <c r="B7" s="267" t="s">
        <v>237</v>
      </c>
      <c r="C7" s="266"/>
      <c r="D7" s="266"/>
      <c r="E7" s="266"/>
      <c r="F7" s="266" t="s">
        <v>185</v>
      </c>
      <c r="G7" s="266" t="s">
        <v>167</v>
      </c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</row>
    <row r="8" spans="2:19" ht="78.75" x14ac:dyDescent="0.15">
      <c r="B8" s="264" t="s">
        <v>248</v>
      </c>
      <c r="C8" s="266"/>
      <c r="D8" s="266"/>
      <c r="E8" s="268" t="s">
        <v>186</v>
      </c>
      <c r="F8" s="266" t="s">
        <v>187</v>
      </c>
      <c r="G8" s="266"/>
      <c r="H8" s="266"/>
      <c r="I8" s="266" t="s">
        <v>188</v>
      </c>
      <c r="J8" s="266"/>
      <c r="K8" s="266" t="s">
        <v>223</v>
      </c>
      <c r="L8" s="266"/>
      <c r="M8" s="266"/>
      <c r="N8" s="266"/>
      <c r="O8" s="266" t="s">
        <v>224</v>
      </c>
      <c r="P8" s="277"/>
      <c r="Q8" s="277"/>
      <c r="R8" s="277"/>
    </row>
    <row r="9" spans="2:19" ht="112.5" x14ac:dyDescent="0.15">
      <c r="B9" s="264" t="s">
        <v>214</v>
      </c>
      <c r="C9" s="266"/>
      <c r="D9" s="266"/>
      <c r="E9" s="266" t="s">
        <v>202</v>
      </c>
      <c r="F9" s="266" t="s">
        <v>189</v>
      </c>
      <c r="G9" s="268" t="s">
        <v>183</v>
      </c>
      <c r="H9" s="266"/>
      <c r="I9" s="266"/>
      <c r="J9" s="266" t="s">
        <v>168</v>
      </c>
      <c r="K9" s="266"/>
      <c r="L9" s="266"/>
      <c r="M9" s="266"/>
      <c r="N9" s="266" t="s">
        <v>168</v>
      </c>
      <c r="O9" s="266"/>
      <c r="P9" s="266"/>
      <c r="Q9" s="266"/>
      <c r="R9" s="269" t="s">
        <v>226</v>
      </c>
    </row>
    <row r="10" spans="2:19" ht="101.25" x14ac:dyDescent="0.15">
      <c r="B10" s="264" t="s">
        <v>215</v>
      </c>
      <c r="C10" s="266"/>
      <c r="D10" s="266"/>
      <c r="E10" s="266" t="s">
        <v>199</v>
      </c>
      <c r="F10" s="266"/>
      <c r="G10" s="266"/>
      <c r="H10" s="266" t="s">
        <v>179</v>
      </c>
      <c r="I10" s="266" t="s">
        <v>225</v>
      </c>
      <c r="J10" s="266"/>
      <c r="K10" s="266"/>
      <c r="L10" s="266" t="s">
        <v>190</v>
      </c>
      <c r="M10" s="266"/>
      <c r="N10" s="266"/>
      <c r="O10" s="266" t="s">
        <v>227</v>
      </c>
      <c r="P10" s="277"/>
      <c r="Q10" s="277"/>
      <c r="R10" s="277"/>
    </row>
    <row r="11" spans="2:19" ht="86.1" customHeight="1" x14ac:dyDescent="0.15">
      <c r="B11" s="264" t="s">
        <v>216</v>
      </c>
      <c r="C11" s="266"/>
      <c r="D11" s="266"/>
      <c r="E11" s="266" t="s">
        <v>200</v>
      </c>
      <c r="F11" s="266" t="s">
        <v>201</v>
      </c>
      <c r="G11" s="266" t="s">
        <v>184</v>
      </c>
      <c r="H11" s="266" t="s">
        <v>169</v>
      </c>
      <c r="I11" s="266" t="s">
        <v>170</v>
      </c>
      <c r="J11" s="266" t="s">
        <v>228</v>
      </c>
      <c r="K11" s="265"/>
      <c r="L11" s="265"/>
      <c r="M11" s="265"/>
      <c r="N11" s="265"/>
      <c r="O11" s="265"/>
      <c r="P11" s="265"/>
      <c r="Q11" s="265"/>
      <c r="R11" s="265"/>
    </row>
    <row r="12" spans="2:19" ht="67.5" x14ac:dyDescent="0.15">
      <c r="B12" s="264" t="s">
        <v>240</v>
      </c>
      <c r="C12" s="266" t="s">
        <v>205</v>
      </c>
      <c r="D12" s="266" t="s">
        <v>206</v>
      </c>
      <c r="E12" s="266"/>
      <c r="F12" s="266" t="s">
        <v>229</v>
      </c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 t="s">
        <v>245</v>
      </c>
    </row>
    <row r="13" spans="2:19" ht="16.5" customHeight="1" x14ac:dyDescent="0.15">
      <c r="B13" s="280" t="s">
        <v>239</v>
      </c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74"/>
    </row>
    <row r="14" spans="2:19" ht="100.5" customHeight="1" x14ac:dyDescent="0.15">
      <c r="B14" s="267" t="s">
        <v>217</v>
      </c>
      <c r="C14" s="266"/>
      <c r="D14" s="266" t="s">
        <v>207</v>
      </c>
      <c r="E14" s="266" t="s">
        <v>230</v>
      </c>
      <c r="F14" s="266" t="s">
        <v>231</v>
      </c>
      <c r="G14" s="266" t="s">
        <v>238</v>
      </c>
      <c r="H14" s="266" t="s">
        <v>232</v>
      </c>
      <c r="I14" s="266"/>
      <c r="J14" s="266" t="s">
        <v>197</v>
      </c>
      <c r="K14" s="266" t="s">
        <v>198</v>
      </c>
      <c r="L14" s="266"/>
      <c r="M14" s="266"/>
      <c r="N14" s="266"/>
      <c r="O14" s="266" t="s">
        <v>175</v>
      </c>
      <c r="P14" s="277"/>
      <c r="Q14" s="277"/>
      <c r="R14" s="277"/>
    </row>
    <row r="15" spans="2:19" ht="56.45" customHeight="1" x14ac:dyDescent="0.15">
      <c r="B15" s="267" t="s">
        <v>218</v>
      </c>
      <c r="C15" s="266"/>
      <c r="D15" s="266" t="s">
        <v>177</v>
      </c>
      <c r="E15" s="266" t="s">
        <v>178</v>
      </c>
      <c r="F15" s="266" t="s">
        <v>233</v>
      </c>
      <c r="G15" s="266" t="s">
        <v>176</v>
      </c>
      <c r="H15" s="266" t="s">
        <v>234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 t="s">
        <v>171</v>
      </c>
    </row>
    <row r="16" spans="2:19" ht="85.5" customHeight="1" x14ac:dyDescent="0.15">
      <c r="B16" s="267" t="s">
        <v>219</v>
      </c>
      <c r="C16" s="266" t="s">
        <v>208</v>
      </c>
      <c r="D16" s="266" t="s">
        <v>181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 t="s">
        <v>246</v>
      </c>
    </row>
    <row r="17" spans="2:18" ht="17.100000000000001" customHeight="1" x14ac:dyDescent="0.15">
      <c r="B17" s="278" t="s">
        <v>249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</row>
    <row r="18" spans="2:18" ht="67.5" x14ac:dyDescent="0.15">
      <c r="B18" s="267" t="s">
        <v>220</v>
      </c>
      <c r="C18" s="266"/>
      <c r="D18" s="266"/>
      <c r="E18" s="266" t="s">
        <v>209</v>
      </c>
      <c r="F18" s="266" t="s">
        <v>191</v>
      </c>
      <c r="G18" s="266"/>
      <c r="H18" s="266"/>
      <c r="I18" s="266" t="s">
        <v>192</v>
      </c>
      <c r="J18" s="266"/>
      <c r="K18" s="266" t="s">
        <v>236</v>
      </c>
      <c r="L18" s="266"/>
      <c r="M18" s="266"/>
      <c r="N18" s="266"/>
      <c r="O18" s="266"/>
      <c r="P18" s="266"/>
      <c r="Q18" s="266"/>
      <c r="R18" s="266" t="s">
        <v>172</v>
      </c>
    </row>
    <row r="19" spans="2:18" ht="56.25" x14ac:dyDescent="0.15">
      <c r="B19" s="267" t="s">
        <v>221</v>
      </c>
      <c r="C19" s="266"/>
      <c r="D19" s="266"/>
      <c r="E19" s="266" t="s">
        <v>210</v>
      </c>
      <c r="F19" s="266" t="s">
        <v>193</v>
      </c>
      <c r="G19" s="266"/>
      <c r="H19" s="266"/>
      <c r="I19" s="266"/>
      <c r="J19" s="266" t="s">
        <v>182</v>
      </c>
      <c r="K19" s="266" t="s">
        <v>194</v>
      </c>
      <c r="L19" s="266"/>
      <c r="M19" s="266"/>
      <c r="N19" s="266"/>
      <c r="O19" s="266"/>
      <c r="P19" s="266"/>
      <c r="Q19" s="266"/>
      <c r="R19" s="266" t="s">
        <v>173</v>
      </c>
    </row>
    <row r="20" spans="2:18" ht="56.1" customHeight="1" x14ac:dyDescent="0.15">
      <c r="B20" s="267" t="s">
        <v>250</v>
      </c>
      <c r="C20" s="266"/>
      <c r="D20" s="266"/>
      <c r="E20" s="266" t="s">
        <v>211</v>
      </c>
      <c r="F20" s="266"/>
      <c r="G20" s="266" t="s">
        <v>195</v>
      </c>
      <c r="H20" s="266"/>
      <c r="I20" s="266" t="s">
        <v>196</v>
      </c>
      <c r="J20" s="266"/>
      <c r="K20" s="266"/>
      <c r="L20" s="266"/>
      <c r="M20" s="266"/>
      <c r="N20" s="266"/>
      <c r="O20" s="266"/>
      <c r="P20" s="266"/>
      <c r="Q20" s="266"/>
      <c r="R20" s="266" t="s">
        <v>174</v>
      </c>
    </row>
    <row r="21" spans="2:18" ht="12.75" x14ac:dyDescent="0.15">
      <c r="B21" s="278" t="s">
        <v>141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</row>
    <row r="22" spans="2:18" ht="45" x14ac:dyDescent="0.2">
      <c r="B22" s="270" t="s">
        <v>166</v>
      </c>
      <c r="C22" s="271" t="s">
        <v>159</v>
      </c>
      <c r="D22" s="272" t="s">
        <v>160</v>
      </c>
      <c r="E22" s="266"/>
      <c r="F22" s="271" t="s">
        <v>161</v>
      </c>
      <c r="G22" s="272" t="s">
        <v>162</v>
      </c>
      <c r="H22" s="266"/>
      <c r="I22" s="266"/>
      <c r="J22" s="266"/>
      <c r="K22" s="272" t="s">
        <v>235</v>
      </c>
      <c r="L22" s="266"/>
      <c r="M22" s="273"/>
      <c r="N22" s="266"/>
      <c r="O22" s="272" t="s">
        <v>162</v>
      </c>
      <c r="P22" s="272" t="s">
        <v>163</v>
      </c>
      <c r="Q22" s="271" t="s">
        <v>164</v>
      </c>
      <c r="R22" s="272" t="s">
        <v>165</v>
      </c>
    </row>
  </sheetData>
  <mergeCells count="9">
    <mergeCell ref="B21:R21"/>
    <mergeCell ref="B13:R13"/>
    <mergeCell ref="B17:R17"/>
    <mergeCell ref="C2:R2"/>
    <mergeCell ref="C3:F3"/>
    <mergeCell ref="G3:J3"/>
    <mergeCell ref="K3:N3"/>
    <mergeCell ref="O3:R3"/>
    <mergeCell ref="B5:R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311"/>
  <sheetViews>
    <sheetView topLeftCell="A149" zoomScale="70" zoomScaleNormal="70" workbookViewId="0">
      <selection activeCell="N10" sqref="N10"/>
    </sheetView>
  </sheetViews>
  <sheetFormatPr baseColWidth="10" defaultColWidth="9.140625" defaultRowHeight="15" x14ac:dyDescent="0.25"/>
  <cols>
    <col min="1" max="1" width="9.140625" style="2"/>
    <col min="2" max="2" width="51.140625" style="2" bestFit="1" customWidth="1"/>
    <col min="3" max="3" width="11.42578125" style="2" bestFit="1" customWidth="1"/>
    <col min="4" max="4" width="14.140625" style="2" bestFit="1" customWidth="1"/>
    <col min="5" max="5" width="16.85546875" style="2" bestFit="1" customWidth="1"/>
    <col min="6" max="6" width="13" style="2" bestFit="1" customWidth="1"/>
    <col min="7" max="7" width="13.140625" style="2" bestFit="1" customWidth="1"/>
    <col min="8" max="8" width="12.140625" style="2" bestFit="1" customWidth="1"/>
    <col min="9" max="9" width="11.85546875" style="2" bestFit="1" customWidth="1"/>
    <col min="10" max="10" width="9.140625" style="7"/>
    <col min="11" max="11" width="12.140625" style="2" bestFit="1" customWidth="1"/>
    <col min="12" max="12" width="12.42578125" style="2" customWidth="1"/>
    <col min="13" max="13" width="12.140625" style="2" bestFit="1" customWidth="1"/>
    <col min="14" max="14" width="8.42578125" style="2" bestFit="1" customWidth="1"/>
    <col min="15" max="22" width="7.85546875" style="2" bestFit="1" customWidth="1"/>
    <col min="23" max="25" width="8.85546875" style="2" bestFit="1" customWidth="1"/>
    <col min="26" max="27" width="12.140625" style="2" bestFit="1" customWidth="1"/>
    <col min="28" max="29" width="11.85546875" style="2" bestFit="1" customWidth="1"/>
    <col min="30" max="30" width="12.42578125" style="2" bestFit="1" customWidth="1"/>
    <col min="31" max="31" width="12.140625" style="2" bestFit="1" customWidth="1"/>
    <col min="32" max="32" width="12.42578125" style="2" bestFit="1" customWidth="1"/>
    <col min="33" max="33" width="12.85546875" style="2" bestFit="1" customWidth="1"/>
    <col min="34" max="34" width="12.140625" style="2" bestFit="1" customWidth="1"/>
    <col min="35" max="16384" width="9.140625" style="2"/>
  </cols>
  <sheetData>
    <row r="1" spans="1:10" x14ac:dyDescent="0.25">
      <c r="J1" s="180"/>
    </row>
    <row r="2" spans="1:10" x14ac:dyDescent="0.25">
      <c r="J2" s="180"/>
    </row>
    <row r="3" spans="1:10" s="8" customFormat="1" ht="20.25" thickBot="1" x14ac:dyDescent="0.35">
      <c r="A3" s="30"/>
      <c r="B3" s="8" t="s">
        <v>111</v>
      </c>
      <c r="J3" s="181"/>
    </row>
    <row r="4" spans="1:10" ht="15.75" thickTop="1" x14ac:dyDescent="0.25">
      <c r="J4" s="180"/>
    </row>
    <row r="5" spans="1:10" ht="15.75" thickBot="1" x14ac:dyDescent="0.3">
      <c r="B5" s="199" t="s">
        <v>129</v>
      </c>
      <c r="C5" s="256" t="e">
        <f>#REF!</f>
        <v>#REF!</v>
      </c>
      <c r="J5" s="29"/>
    </row>
    <row r="6" spans="1:10" ht="15.75" thickTop="1" x14ac:dyDescent="0.25">
      <c r="J6" s="180"/>
    </row>
    <row r="7" spans="1:10" s="3" customFormat="1" ht="18" thickBot="1" x14ac:dyDescent="0.35">
      <c r="B7" s="3" t="s">
        <v>130</v>
      </c>
      <c r="J7" s="182"/>
    </row>
    <row r="8" spans="1:10" ht="16.5" thickTop="1" thickBot="1" x14ac:dyDescent="0.3">
      <c r="J8" s="180"/>
    </row>
    <row r="9" spans="1:10" x14ac:dyDescent="0.25">
      <c r="B9" s="34" t="s">
        <v>6</v>
      </c>
      <c r="C9" s="35" t="s">
        <v>7</v>
      </c>
      <c r="D9" s="35" t="s">
        <v>1</v>
      </c>
      <c r="E9" s="35" t="s">
        <v>8</v>
      </c>
      <c r="F9" s="35" t="s">
        <v>1</v>
      </c>
      <c r="G9" s="35" t="s">
        <v>0</v>
      </c>
      <c r="H9" s="36"/>
      <c r="J9" s="180"/>
    </row>
    <row r="10" spans="1:10" x14ac:dyDescent="0.25">
      <c r="B10" s="24" t="s">
        <v>80</v>
      </c>
      <c r="C10" s="98">
        <v>1</v>
      </c>
      <c r="D10" s="28" t="s">
        <v>1</v>
      </c>
      <c r="E10" s="98">
        <v>50</v>
      </c>
      <c r="F10" s="28" t="s">
        <v>2</v>
      </c>
      <c r="G10" s="209">
        <f>C10*E10</f>
        <v>50</v>
      </c>
      <c r="H10" s="106" t="s">
        <v>2</v>
      </c>
      <c r="J10" s="180"/>
    </row>
    <row r="11" spans="1:10" x14ac:dyDescent="0.25">
      <c r="B11" s="24" t="s">
        <v>81</v>
      </c>
      <c r="C11" s="98">
        <v>3</v>
      </c>
      <c r="D11" s="28" t="s">
        <v>17</v>
      </c>
      <c r="E11" s="98">
        <v>2.5</v>
      </c>
      <c r="F11" s="28" t="s">
        <v>2</v>
      </c>
      <c r="G11" s="209">
        <f>C11*E11</f>
        <v>7.5</v>
      </c>
      <c r="H11" s="106" t="s">
        <v>2</v>
      </c>
      <c r="J11" s="180"/>
    </row>
    <row r="12" spans="1:10" x14ac:dyDescent="0.25">
      <c r="B12" s="24" t="s">
        <v>21</v>
      </c>
      <c r="C12" s="98">
        <v>40</v>
      </c>
      <c r="D12" s="28" t="s">
        <v>20</v>
      </c>
      <c r="E12" s="98">
        <v>3</v>
      </c>
      <c r="F12" s="28" t="s">
        <v>2</v>
      </c>
      <c r="G12" s="209">
        <f>C12*E12</f>
        <v>120</v>
      </c>
      <c r="H12" s="106" t="s">
        <v>2</v>
      </c>
      <c r="J12" s="180"/>
    </row>
    <row r="13" spans="1:10" x14ac:dyDescent="0.25">
      <c r="B13" s="39" t="s">
        <v>70</v>
      </c>
      <c r="C13" s="28"/>
      <c r="D13" s="28"/>
      <c r="E13" s="28"/>
      <c r="F13" s="28"/>
      <c r="G13" s="95">
        <f>SUM(G10:G12)</f>
        <v>177.5</v>
      </c>
      <c r="H13" s="106" t="s">
        <v>2</v>
      </c>
      <c r="J13" s="180"/>
    </row>
    <row r="14" spans="1:10" x14ac:dyDescent="0.25">
      <c r="B14" s="88"/>
      <c r="C14" s="99"/>
      <c r="D14" s="99"/>
      <c r="E14" s="99"/>
      <c r="F14" s="99"/>
      <c r="G14" s="99"/>
      <c r="H14" s="107"/>
      <c r="J14" s="180"/>
    </row>
    <row r="15" spans="1:10" x14ac:dyDescent="0.25">
      <c r="B15" s="39" t="s">
        <v>26</v>
      </c>
      <c r="C15" s="92" t="s">
        <v>7</v>
      </c>
      <c r="D15" s="92" t="s">
        <v>1</v>
      </c>
      <c r="E15" s="92" t="s">
        <v>8</v>
      </c>
      <c r="F15" s="92" t="s">
        <v>1</v>
      </c>
      <c r="G15" s="92"/>
      <c r="H15" s="112"/>
      <c r="J15" s="180"/>
    </row>
    <row r="16" spans="1:10" x14ac:dyDescent="0.25">
      <c r="B16" s="24" t="s">
        <v>80</v>
      </c>
      <c r="C16" s="98"/>
      <c r="D16" s="28" t="s">
        <v>1</v>
      </c>
      <c r="E16" s="98">
        <v>50</v>
      </c>
      <c r="F16" s="28" t="s">
        <v>2</v>
      </c>
      <c r="G16" s="209">
        <f>C16*E16</f>
        <v>0</v>
      </c>
      <c r="H16" s="106" t="s">
        <v>2</v>
      </c>
      <c r="J16" s="180"/>
    </row>
    <row r="17" spans="1:34" x14ac:dyDescent="0.25">
      <c r="B17" s="24" t="s">
        <v>81</v>
      </c>
      <c r="C17" s="98"/>
      <c r="D17" s="28" t="s">
        <v>17</v>
      </c>
      <c r="E17" s="98">
        <v>2.5</v>
      </c>
      <c r="F17" s="28" t="s">
        <v>2</v>
      </c>
      <c r="G17" s="209">
        <f>C17*E17</f>
        <v>0</v>
      </c>
      <c r="H17" s="106" t="s">
        <v>2</v>
      </c>
      <c r="J17" s="180"/>
    </row>
    <row r="18" spans="1:34" x14ac:dyDescent="0.25">
      <c r="B18" s="24" t="s">
        <v>21</v>
      </c>
      <c r="C18" s="98">
        <v>40</v>
      </c>
      <c r="D18" s="28" t="s">
        <v>20</v>
      </c>
      <c r="E18" s="98">
        <v>3</v>
      </c>
      <c r="F18" s="28" t="s">
        <v>2</v>
      </c>
      <c r="G18" s="209">
        <f>C18*E18</f>
        <v>120</v>
      </c>
      <c r="H18" s="106" t="s">
        <v>2</v>
      </c>
      <c r="J18" s="180"/>
    </row>
    <row r="19" spans="1:34" x14ac:dyDescent="0.25">
      <c r="B19" s="39" t="s">
        <v>70</v>
      </c>
      <c r="C19" s="28"/>
      <c r="D19" s="28"/>
      <c r="E19" s="28"/>
      <c r="F19" s="28"/>
      <c r="G19" s="95">
        <f>SUM(G18:G18)</f>
        <v>120</v>
      </c>
      <c r="H19" s="106" t="s">
        <v>2</v>
      </c>
      <c r="J19" s="180"/>
    </row>
    <row r="20" spans="1:34" x14ac:dyDescent="0.25">
      <c r="B20" s="88"/>
      <c r="C20" s="99"/>
      <c r="D20" s="99"/>
      <c r="E20" s="99"/>
      <c r="F20" s="99"/>
      <c r="G20" s="99"/>
      <c r="H20" s="107"/>
      <c r="J20" s="180"/>
    </row>
    <row r="21" spans="1:34" x14ac:dyDescent="0.25">
      <c r="B21" s="39" t="s">
        <v>23</v>
      </c>
      <c r="C21" s="28"/>
      <c r="D21" s="28"/>
      <c r="E21" s="28"/>
      <c r="F21" s="28"/>
      <c r="G21" s="28"/>
      <c r="H21" s="106"/>
      <c r="J21" s="180"/>
    </row>
    <row r="22" spans="1:34" x14ac:dyDescent="0.25">
      <c r="B22" s="24" t="s">
        <v>82</v>
      </c>
      <c r="C22" s="98">
        <v>6</v>
      </c>
      <c r="D22" s="28" t="s">
        <v>83</v>
      </c>
      <c r="E22" s="4">
        <v>12</v>
      </c>
      <c r="F22" s="28" t="s">
        <v>2</v>
      </c>
      <c r="G22" s="209">
        <f>C22*E22</f>
        <v>72</v>
      </c>
      <c r="H22" s="106" t="s">
        <v>2</v>
      </c>
      <c r="J22" s="180"/>
    </row>
    <row r="23" spans="1:34" x14ac:dyDescent="0.25">
      <c r="B23" s="24" t="s">
        <v>84</v>
      </c>
      <c r="C23" s="4">
        <v>3</v>
      </c>
      <c r="D23" s="28" t="s">
        <v>83</v>
      </c>
      <c r="E23" s="4">
        <v>24</v>
      </c>
      <c r="F23" s="28" t="s">
        <v>2</v>
      </c>
      <c r="G23" s="209">
        <f>C23*E23</f>
        <v>72</v>
      </c>
      <c r="H23" s="106" t="s">
        <v>2</v>
      </c>
      <c r="J23" s="180"/>
    </row>
    <row r="24" spans="1:34" x14ac:dyDescent="0.25">
      <c r="B24" s="24" t="s">
        <v>85</v>
      </c>
      <c r="C24" s="98">
        <v>1</v>
      </c>
      <c r="D24" s="28" t="s">
        <v>83</v>
      </c>
      <c r="E24" s="4">
        <v>45</v>
      </c>
      <c r="F24" s="28" t="s">
        <v>2</v>
      </c>
      <c r="G24" s="209">
        <f>C24*E24</f>
        <v>45</v>
      </c>
      <c r="H24" s="106" t="s">
        <v>2</v>
      </c>
      <c r="J24" s="180"/>
    </row>
    <row r="25" spans="1:34" ht="15.75" thickBot="1" x14ac:dyDescent="0.3">
      <c r="B25" s="183" t="s">
        <v>86</v>
      </c>
      <c r="C25" s="214"/>
      <c r="D25" s="104"/>
      <c r="E25" s="214"/>
      <c r="F25" s="104"/>
      <c r="G25" s="5">
        <f>SUM(G22:G24)</f>
        <v>189</v>
      </c>
      <c r="H25" s="114" t="s">
        <v>2</v>
      </c>
      <c r="I25" s="22"/>
      <c r="J25" s="185"/>
      <c r="K25" s="22"/>
    </row>
    <row r="26" spans="1:34" s="186" customFormat="1" x14ac:dyDescent="0.25">
      <c r="J26" s="185"/>
    </row>
    <row r="27" spans="1:34" s="186" customFormat="1" ht="15.75" thickBot="1" x14ac:dyDescent="0.3">
      <c r="B27" s="9" t="s">
        <v>42</v>
      </c>
      <c r="C27" s="9"/>
      <c r="D27" s="9"/>
      <c r="E27" s="9"/>
      <c r="F27" s="9"/>
      <c r="G27" s="9"/>
      <c r="H27" s="9"/>
      <c r="I27" s="9"/>
      <c r="J27" s="6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s="187" customFormat="1" x14ac:dyDescent="0.25">
      <c r="A28" s="27"/>
      <c r="B28" s="64" t="s">
        <v>44</v>
      </c>
      <c r="C28" s="64"/>
      <c r="D28" s="64" t="s">
        <v>1</v>
      </c>
      <c r="E28" s="65" t="s">
        <v>45</v>
      </c>
      <c r="F28" s="64"/>
      <c r="G28" s="65"/>
      <c r="H28" s="64"/>
      <c r="I28" s="64"/>
      <c r="J28" s="53"/>
      <c r="K28" s="64"/>
      <c r="L28" s="64"/>
      <c r="M28" s="65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</row>
    <row r="29" spans="1:34" s="186" customFormat="1" x14ac:dyDescent="0.25">
      <c r="B29" s="67"/>
      <c r="C29" s="67"/>
      <c r="D29" s="67"/>
      <c r="E29" s="124">
        <v>1</v>
      </c>
      <c r="F29" s="125">
        <v>2</v>
      </c>
      <c r="G29" s="124">
        <v>3</v>
      </c>
      <c r="H29" s="125">
        <v>4</v>
      </c>
      <c r="I29" s="125">
        <v>5</v>
      </c>
      <c r="J29" s="216">
        <v>6</v>
      </c>
      <c r="K29" s="125">
        <v>7</v>
      </c>
      <c r="L29" s="125">
        <v>8</v>
      </c>
      <c r="M29" s="124">
        <v>9</v>
      </c>
      <c r="N29" s="125">
        <v>10</v>
      </c>
      <c r="O29" s="125">
        <v>11</v>
      </c>
      <c r="P29" s="125">
        <v>12</v>
      </c>
      <c r="Q29" s="125">
        <v>13</v>
      </c>
      <c r="R29" s="125">
        <v>14</v>
      </c>
      <c r="S29" s="125">
        <v>15</v>
      </c>
      <c r="T29" s="125">
        <v>16</v>
      </c>
      <c r="U29" s="125">
        <v>17</v>
      </c>
      <c r="V29" s="125">
        <v>18</v>
      </c>
      <c r="W29" s="125">
        <v>19</v>
      </c>
      <c r="X29" s="125">
        <v>20</v>
      </c>
      <c r="Y29" s="125">
        <v>21</v>
      </c>
      <c r="Z29" s="125">
        <v>22</v>
      </c>
      <c r="AA29" s="125">
        <v>23</v>
      </c>
      <c r="AB29" s="125">
        <v>24</v>
      </c>
      <c r="AC29" s="125">
        <v>25</v>
      </c>
      <c r="AD29" s="125">
        <v>26</v>
      </c>
      <c r="AE29" s="125">
        <v>27</v>
      </c>
      <c r="AF29" s="125">
        <v>28</v>
      </c>
      <c r="AG29" s="125">
        <v>29</v>
      </c>
      <c r="AH29" s="125">
        <v>30</v>
      </c>
    </row>
    <row r="30" spans="1:34" s="186" customFormat="1" x14ac:dyDescent="0.25">
      <c r="B30" s="67"/>
      <c r="C30" s="67"/>
      <c r="D30" s="67"/>
      <c r="E30" s="68"/>
      <c r="F30" s="67"/>
      <c r="G30" s="68"/>
      <c r="H30" s="67"/>
      <c r="I30" s="67"/>
      <c r="K30" s="67"/>
      <c r="L30" s="67"/>
      <c r="M30" s="68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</row>
    <row r="31" spans="1:34" s="186" customFormat="1" ht="15.75" thickBot="1" x14ac:dyDescent="0.3">
      <c r="B31" s="67" t="s">
        <v>46</v>
      </c>
      <c r="C31" s="67"/>
      <c r="D31" s="70" t="s">
        <v>47</v>
      </c>
      <c r="E31" s="253">
        <f>$G$10+$G$11</f>
        <v>57.5</v>
      </c>
      <c r="F31" s="253"/>
      <c r="G31" s="253"/>
      <c r="H31" s="253"/>
      <c r="I31" s="253"/>
      <c r="J31" s="10">
        <f>'Agriculture 1 model'!E69</f>
        <v>15.75</v>
      </c>
      <c r="K31" s="10">
        <f>'Agriculture 1 model'!F69</f>
        <v>6.75</v>
      </c>
      <c r="L31" s="10">
        <f>'Agriculture 1 model'!G69</f>
        <v>6.75</v>
      </c>
      <c r="M31" s="10">
        <f>'Agriculture 1 model'!H69</f>
        <v>0</v>
      </c>
      <c r="N31" s="10">
        <f>'Agriculture 1 model'!I69</f>
        <v>0</v>
      </c>
      <c r="O31" s="10">
        <f>'Agriculture 1 model'!J69</f>
        <v>0</v>
      </c>
      <c r="P31" s="10">
        <f>'Agriculture 1 model'!K69</f>
        <v>0</v>
      </c>
      <c r="Q31" s="10">
        <f>'Agriculture 1 model'!L69</f>
        <v>0</v>
      </c>
      <c r="R31" s="10">
        <f>'Agriculture 1 model'!M69</f>
        <v>0</v>
      </c>
      <c r="S31" s="10">
        <f>'Agriculture 1 model'!N69</f>
        <v>0</v>
      </c>
      <c r="T31" s="10">
        <f>'Agriculture 1 model'!O69</f>
        <v>15.75</v>
      </c>
      <c r="U31" s="10">
        <f>'Agriculture 1 model'!P69</f>
        <v>6.75</v>
      </c>
      <c r="V31" s="10">
        <f>'Agriculture 1 model'!Q69</f>
        <v>6.75</v>
      </c>
      <c r="W31" s="10">
        <f>'Agriculture 1 model'!R69</f>
        <v>0</v>
      </c>
      <c r="X31" s="10">
        <f>'Agriculture 1 model'!S69</f>
        <v>0</v>
      </c>
      <c r="Y31" s="10">
        <f>'Agriculture 1 model'!T69</f>
        <v>0</v>
      </c>
      <c r="Z31" s="10">
        <f>'Agriculture 1 model'!U69</f>
        <v>0</v>
      </c>
      <c r="AA31" s="10">
        <f>'Agriculture 1 model'!V69</f>
        <v>0</v>
      </c>
      <c r="AB31" s="10">
        <f>'Agriculture 1 model'!W69</f>
        <v>0</v>
      </c>
      <c r="AC31" s="10">
        <f>'Agriculture 1 model'!X69</f>
        <v>15.75</v>
      </c>
      <c r="AD31" s="10">
        <f>'Agriculture 1 model'!Y69</f>
        <v>6.75</v>
      </c>
      <c r="AE31" s="10">
        <f>'Agriculture 1 model'!Z69</f>
        <v>6.75</v>
      </c>
      <c r="AF31" s="10">
        <f>'Agriculture 1 model'!AA69</f>
        <v>0</v>
      </c>
      <c r="AG31" s="10">
        <f>'Agriculture 1 model'!AB69</f>
        <v>0</v>
      </c>
      <c r="AH31" s="10">
        <f>'Agriculture 1 model'!AC69</f>
        <v>0</v>
      </c>
    </row>
    <row r="32" spans="1:34" s="186" customFormat="1" ht="16.5" thickTop="1" thickBot="1" x14ac:dyDescent="0.3">
      <c r="B32" s="67" t="s">
        <v>48</v>
      </c>
      <c r="C32" s="67"/>
      <c r="D32" s="70" t="s">
        <v>47</v>
      </c>
      <c r="E32" s="138">
        <f>G12</f>
        <v>120</v>
      </c>
      <c r="F32" s="138">
        <f>$G$18</f>
        <v>120</v>
      </c>
      <c r="G32" s="138">
        <f t="shared" ref="G32:I32" si="0">$G$18</f>
        <v>120</v>
      </c>
      <c r="H32" s="138">
        <f t="shared" si="0"/>
        <v>120</v>
      </c>
      <c r="I32" s="138">
        <f t="shared" si="0"/>
        <v>120</v>
      </c>
      <c r="J32" s="138">
        <f>'Agriculture 1 model'!E70</f>
        <v>540</v>
      </c>
      <c r="K32" s="138">
        <f>'Agriculture 1 model'!F70</f>
        <v>510</v>
      </c>
      <c r="L32" s="138">
        <f>'Agriculture 1 model'!G70</f>
        <v>510</v>
      </c>
      <c r="M32" s="138">
        <f>'Agriculture 1 model'!H70</f>
        <v>0</v>
      </c>
      <c r="N32" s="138">
        <f>'Agriculture 1 model'!I70</f>
        <v>0</v>
      </c>
      <c r="O32" s="138">
        <f>'Agriculture 1 model'!J70</f>
        <v>0</v>
      </c>
      <c r="P32" s="138">
        <f>'Agriculture 1 model'!K70</f>
        <v>0</v>
      </c>
      <c r="Q32" s="138">
        <f>'Agriculture 1 model'!L70</f>
        <v>0</v>
      </c>
      <c r="R32" s="138">
        <f>'Agriculture 1 model'!M70</f>
        <v>0</v>
      </c>
      <c r="S32" s="138">
        <f>'Agriculture 1 model'!N70</f>
        <v>0</v>
      </c>
      <c r="T32" s="138">
        <f>'Agriculture 1 model'!O70</f>
        <v>540</v>
      </c>
      <c r="U32" s="138">
        <f>'Agriculture 1 model'!P70</f>
        <v>510</v>
      </c>
      <c r="V32" s="138">
        <f>'Agriculture 1 model'!Q70</f>
        <v>510</v>
      </c>
      <c r="W32" s="138">
        <f>'Agriculture 1 model'!R70</f>
        <v>0</v>
      </c>
      <c r="X32" s="138">
        <f>'Agriculture 1 model'!S70</f>
        <v>0</v>
      </c>
      <c r="Y32" s="138">
        <f>'Agriculture 1 model'!T70</f>
        <v>0</v>
      </c>
      <c r="Z32" s="138">
        <f>'Agriculture 1 model'!U70</f>
        <v>0</v>
      </c>
      <c r="AA32" s="138">
        <f>'Agriculture 1 model'!V70</f>
        <v>0</v>
      </c>
      <c r="AB32" s="138">
        <f>'Agriculture 1 model'!W70</f>
        <v>0</v>
      </c>
      <c r="AC32" s="138">
        <f>'Agriculture 1 model'!X70</f>
        <v>540</v>
      </c>
      <c r="AD32" s="138">
        <f>'Agriculture 1 model'!Y70</f>
        <v>510</v>
      </c>
      <c r="AE32" s="138">
        <f>'Agriculture 1 model'!Z70</f>
        <v>510</v>
      </c>
      <c r="AF32" s="138">
        <f>'Agriculture 1 model'!AA70</f>
        <v>0</v>
      </c>
      <c r="AG32" s="138">
        <f>'Agriculture 1 model'!AB70</f>
        <v>0</v>
      </c>
      <c r="AH32" s="138">
        <f>'Agriculture 1 model'!AC70</f>
        <v>0</v>
      </c>
    </row>
    <row r="33" spans="2:36" s="186" customFormat="1" ht="15.75" thickTop="1" x14ac:dyDescent="0.25">
      <c r="B33" s="74" t="s">
        <v>49</v>
      </c>
      <c r="C33" s="74"/>
      <c r="D33" s="70" t="s">
        <v>47</v>
      </c>
      <c r="E33" s="140">
        <f t="shared" ref="E33:J33" si="1">SUM(E31:E32)</f>
        <v>177.5</v>
      </c>
      <c r="F33" s="140">
        <f t="shared" si="1"/>
        <v>120</v>
      </c>
      <c r="G33" s="140">
        <f t="shared" si="1"/>
        <v>120</v>
      </c>
      <c r="H33" s="140">
        <f t="shared" si="1"/>
        <v>120</v>
      </c>
      <c r="I33" s="140">
        <f t="shared" si="1"/>
        <v>120</v>
      </c>
      <c r="J33" s="140">
        <f t="shared" si="1"/>
        <v>555.75</v>
      </c>
      <c r="K33" s="140">
        <f t="shared" ref="K33:AH33" si="2">SUM(K31:K32)</f>
        <v>516.75</v>
      </c>
      <c r="L33" s="140">
        <f t="shared" si="2"/>
        <v>516.75</v>
      </c>
      <c r="M33" s="140">
        <f t="shared" si="2"/>
        <v>0</v>
      </c>
      <c r="N33" s="140">
        <f t="shared" si="2"/>
        <v>0</v>
      </c>
      <c r="O33" s="140">
        <f t="shared" si="2"/>
        <v>0</v>
      </c>
      <c r="P33" s="140">
        <f t="shared" si="2"/>
        <v>0</v>
      </c>
      <c r="Q33" s="140">
        <f t="shared" si="2"/>
        <v>0</v>
      </c>
      <c r="R33" s="140">
        <f t="shared" si="2"/>
        <v>0</v>
      </c>
      <c r="S33" s="140">
        <f t="shared" si="2"/>
        <v>0</v>
      </c>
      <c r="T33" s="140">
        <f t="shared" si="2"/>
        <v>555.75</v>
      </c>
      <c r="U33" s="140">
        <f t="shared" si="2"/>
        <v>516.75</v>
      </c>
      <c r="V33" s="140">
        <f t="shared" si="2"/>
        <v>516.75</v>
      </c>
      <c r="W33" s="140">
        <f t="shared" si="2"/>
        <v>0</v>
      </c>
      <c r="X33" s="140">
        <f t="shared" si="2"/>
        <v>0</v>
      </c>
      <c r="Y33" s="140">
        <f t="shared" si="2"/>
        <v>0</v>
      </c>
      <c r="Z33" s="140">
        <f t="shared" si="2"/>
        <v>0</v>
      </c>
      <c r="AA33" s="140">
        <f t="shared" si="2"/>
        <v>0</v>
      </c>
      <c r="AB33" s="140">
        <f t="shared" si="2"/>
        <v>0</v>
      </c>
      <c r="AC33" s="140">
        <f t="shared" si="2"/>
        <v>555.75</v>
      </c>
      <c r="AD33" s="140">
        <f t="shared" si="2"/>
        <v>516.75</v>
      </c>
      <c r="AE33" s="140">
        <f t="shared" si="2"/>
        <v>516.75</v>
      </c>
      <c r="AF33" s="140">
        <f t="shared" si="2"/>
        <v>0</v>
      </c>
      <c r="AG33" s="140">
        <f t="shared" si="2"/>
        <v>0</v>
      </c>
      <c r="AH33" s="140">
        <f t="shared" si="2"/>
        <v>0</v>
      </c>
    </row>
    <row r="34" spans="2:36" s="186" customFormat="1" x14ac:dyDescent="0.25">
      <c r="B34" s="67"/>
      <c r="C34" s="67"/>
      <c r="D34" s="67"/>
      <c r="E34" s="76"/>
      <c r="F34" s="77"/>
      <c r="G34" s="77"/>
      <c r="H34" s="77"/>
      <c r="I34" s="77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</row>
    <row r="35" spans="2:36" s="186" customFormat="1" x14ac:dyDescent="0.25">
      <c r="B35" s="64" t="s">
        <v>50</v>
      </c>
      <c r="C35" s="64"/>
      <c r="D35" s="64" t="s">
        <v>1</v>
      </c>
      <c r="E35" s="115"/>
      <c r="F35" s="116"/>
      <c r="G35" s="116"/>
      <c r="H35" s="116"/>
      <c r="I35" s="116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</row>
    <row r="36" spans="2:36" s="186" customFormat="1" x14ac:dyDescent="0.25">
      <c r="B36" s="67"/>
      <c r="C36" s="67"/>
      <c r="D36" s="69"/>
      <c r="E36" s="119"/>
      <c r="F36" s="120"/>
      <c r="G36" s="120"/>
      <c r="H36" s="120"/>
      <c r="I36" s="120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</row>
    <row r="37" spans="2:36" s="186" customFormat="1" ht="15.75" thickBot="1" x14ac:dyDescent="0.3">
      <c r="B37" s="74" t="s">
        <v>51</v>
      </c>
      <c r="C37" s="74"/>
      <c r="D37" s="70" t="s">
        <v>47</v>
      </c>
      <c r="E37" s="225">
        <f>$G$25</f>
        <v>189</v>
      </c>
      <c r="F37" s="225">
        <f>$G$25</f>
        <v>189</v>
      </c>
      <c r="G37" s="225">
        <f>$G$25</f>
        <v>189</v>
      </c>
      <c r="H37" s="225">
        <f>$G$25</f>
        <v>189</v>
      </c>
      <c r="I37" s="225">
        <f>$G$25</f>
        <v>189</v>
      </c>
      <c r="J37" s="225">
        <f>'Agriculture 1 model'!E75</f>
        <v>454.99999999999994</v>
      </c>
      <c r="K37" s="225">
        <f>'Agriculture 1 model'!F75</f>
        <v>454.99999999999994</v>
      </c>
      <c r="L37" s="225">
        <f>'Agriculture 1 model'!G75</f>
        <v>454.99999999999994</v>
      </c>
      <c r="M37" s="225">
        <f>'Agriculture 1 model'!H75</f>
        <v>0</v>
      </c>
      <c r="N37" s="225">
        <f>'Agriculture 1 model'!I75</f>
        <v>0</v>
      </c>
      <c r="O37" s="225">
        <f>'Agriculture 1 model'!J75</f>
        <v>0</v>
      </c>
      <c r="P37" s="225">
        <f>'Agriculture 1 model'!K75</f>
        <v>0</v>
      </c>
      <c r="Q37" s="225">
        <f>'Agriculture 1 model'!L75</f>
        <v>0</v>
      </c>
      <c r="R37" s="225">
        <f>'Agriculture 1 model'!M75</f>
        <v>0</v>
      </c>
      <c r="S37" s="225">
        <f>'Agriculture 1 model'!N75</f>
        <v>0</v>
      </c>
      <c r="T37" s="225">
        <f>'Agriculture 1 model'!O75</f>
        <v>130</v>
      </c>
      <c r="U37" s="225">
        <f>'Agriculture 1 model'!P75</f>
        <v>454.99999999999994</v>
      </c>
      <c r="V37" s="225">
        <f>'Agriculture 1 model'!Q75</f>
        <v>454.99999999999994</v>
      </c>
      <c r="W37" s="225">
        <f>'Agriculture 1 model'!R75</f>
        <v>0</v>
      </c>
      <c r="X37" s="225">
        <f>'Agriculture 1 model'!S75</f>
        <v>0</v>
      </c>
      <c r="Y37" s="225">
        <f>'Agriculture 1 model'!T75</f>
        <v>0</v>
      </c>
      <c r="Z37" s="225">
        <f>'Agriculture 1 model'!U75</f>
        <v>0</v>
      </c>
      <c r="AA37" s="225">
        <f>'Agriculture 1 model'!V75</f>
        <v>0</v>
      </c>
      <c r="AB37" s="225">
        <f>'Agriculture 1 model'!W75</f>
        <v>0</v>
      </c>
      <c r="AC37" s="225">
        <f>'Agriculture 1 model'!X75</f>
        <v>130</v>
      </c>
      <c r="AD37" s="225">
        <f>'Agriculture 1 model'!Y75</f>
        <v>454.99999999999994</v>
      </c>
      <c r="AE37" s="225">
        <f>'Agriculture 1 model'!Z75</f>
        <v>454.99999999999994</v>
      </c>
      <c r="AF37" s="225">
        <f>'Agriculture 1 model'!AA75</f>
        <v>0</v>
      </c>
      <c r="AG37" s="225">
        <f>'Agriculture 1 model'!AB75</f>
        <v>0</v>
      </c>
      <c r="AH37" s="225">
        <f>'Agriculture 1 model'!AC75</f>
        <v>0</v>
      </c>
    </row>
    <row r="38" spans="2:36" s="186" customFormat="1" ht="15.75" thickTop="1" x14ac:dyDescent="0.25">
      <c r="B38" s="66"/>
      <c r="C38" s="66"/>
      <c r="D38" s="80"/>
      <c r="E38" s="221"/>
      <c r="F38" s="221"/>
      <c r="G38" s="221"/>
      <c r="H38" s="221"/>
      <c r="I38" s="221"/>
      <c r="J38" s="226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</row>
    <row r="39" spans="2:36" s="186" customFormat="1" x14ac:dyDescent="0.25">
      <c r="B39" s="64" t="s">
        <v>52</v>
      </c>
      <c r="C39" s="63"/>
      <c r="D39" s="63"/>
      <c r="E39" s="222"/>
      <c r="F39" s="222"/>
      <c r="G39" s="222"/>
      <c r="H39" s="222"/>
      <c r="I39" s="222"/>
      <c r="J39" s="227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</row>
    <row r="40" spans="2:36" s="186" customFormat="1" ht="14.25" customHeight="1" x14ac:dyDescent="0.25">
      <c r="B40" s="66"/>
      <c r="C40" s="66"/>
      <c r="D40" s="80"/>
      <c r="E40" s="221"/>
      <c r="F40" s="221"/>
      <c r="G40" s="221"/>
      <c r="H40" s="221"/>
      <c r="I40" s="221"/>
      <c r="J40" s="226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</row>
    <row r="41" spans="2:36" s="186" customFormat="1" ht="14.25" customHeight="1" x14ac:dyDescent="0.25">
      <c r="B41" s="79" t="s">
        <v>53</v>
      </c>
      <c r="C41" s="79"/>
      <c r="D41" s="70" t="s">
        <v>47</v>
      </c>
      <c r="E41" s="223">
        <f t="shared" ref="E41:AH41" si="3">E37-E33</f>
        <v>11.5</v>
      </c>
      <c r="F41" s="223">
        <f t="shared" si="3"/>
        <v>69</v>
      </c>
      <c r="G41" s="223">
        <f t="shared" si="3"/>
        <v>69</v>
      </c>
      <c r="H41" s="223">
        <f t="shared" si="3"/>
        <v>69</v>
      </c>
      <c r="I41" s="223">
        <f t="shared" si="3"/>
        <v>69</v>
      </c>
      <c r="J41" s="223">
        <f t="shared" si="3"/>
        <v>-100.75000000000006</v>
      </c>
      <c r="K41" s="223">
        <f t="shared" si="3"/>
        <v>-61.750000000000057</v>
      </c>
      <c r="L41" s="223">
        <f t="shared" si="3"/>
        <v>-61.750000000000057</v>
      </c>
      <c r="M41" s="223">
        <f t="shared" si="3"/>
        <v>0</v>
      </c>
      <c r="N41" s="223">
        <f t="shared" si="3"/>
        <v>0</v>
      </c>
      <c r="O41" s="223">
        <f t="shared" si="3"/>
        <v>0</v>
      </c>
      <c r="P41" s="223">
        <f t="shared" si="3"/>
        <v>0</v>
      </c>
      <c r="Q41" s="223">
        <f t="shared" si="3"/>
        <v>0</v>
      </c>
      <c r="R41" s="223">
        <f t="shared" si="3"/>
        <v>0</v>
      </c>
      <c r="S41" s="223">
        <f t="shared" si="3"/>
        <v>0</v>
      </c>
      <c r="T41" s="223">
        <f t="shared" si="3"/>
        <v>-425.75</v>
      </c>
      <c r="U41" s="223">
        <f t="shared" si="3"/>
        <v>-61.750000000000057</v>
      </c>
      <c r="V41" s="223">
        <f t="shared" si="3"/>
        <v>-61.750000000000057</v>
      </c>
      <c r="W41" s="223">
        <f t="shared" si="3"/>
        <v>0</v>
      </c>
      <c r="X41" s="223">
        <f t="shared" si="3"/>
        <v>0</v>
      </c>
      <c r="Y41" s="223">
        <f t="shared" si="3"/>
        <v>0</v>
      </c>
      <c r="Z41" s="223">
        <f t="shared" si="3"/>
        <v>0</v>
      </c>
      <c r="AA41" s="223">
        <f t="shared" si="3"/>
        <v>0</v>
      </c>
      <c r="AB41" s="223">
        <f t="shared" si="3"/>
        <v>0</v>
      </c>
      <c r="AC41" s="223">
        <f t="shared" si="3"/>
        <v>-425.75</v>
      </c>
      <c r="AD41" s="223">
        <f t="shared" si="3"/>
        <v>-61.750000000000057</v>
      </c>
      <c r="AE41" s="223">
        <f t="shared" si="3"/>
        <v>-61.750000000000057</v>
      </c>
      <c r="AF41" s="223">
        <f t="shared" si="3"/>
        <v>0</v>
      </c>
      <c r="AG41" s="223">
        <f t="shared" si="3"/>
        <v>0</v>
      </c>
      <c r="AH41" s="223">
        <f t="shared" si="3"/>
        <v>0</v>
      </c>
      <c r="AJ41" s="79">
        <f>AVERAGE(E41:AH41)</f>
        <v>-34.50833333333334</v>
      </c>
    </row>
    <row r="42" spans="2:36" s="186" customFormat="1" x14ac:dyDescent="0.25">
      <c r="B42" s="66"/>
      <c r="C42" s="66"/>
      <c r="D42" s="80"/>
      <c r="E42" s="221"/>
      <c r="F42" s="221"/>
      <c r="G42" s="221"/>
      <c r="H42" s="221"/>
      <c r="I42" s="221"/>
      <c r="J42" s="226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</row>
    <row r="43" spans="2:36" s="186" customFormat="1" x14ac:dyDescent="0.25">
      <c r="B43" s="79" t="s">
        <v>54</v>
      </c>
      <c r="C43" s="79"/>
      <c r="D43" s="70" t="s">
        <v>47</v>
      </c>
      <c r="E43" s="224">
        <f>E41</f>
        <v>11.5</v>
      </c>
      <c r="F43" s="224">
        <f t="shared" ref="F43:AH43" si="4">E43+F41</f>
        <v>80.5</v>
      </c>
      <c r="G43" s="224">
        <f t="shared" si="4"/>
        <v>149.5</v>
      </c>
      <c r="H43" s="224">
        <f t="shared" si="4"/>
        <v>218.5</v>
      </c>
      <c r="I43" s="224">
        <f t="shared" si="4"/>
        <v>287.5</v>
      </c>
      <c r="J43" s="224">
        <f t="shared" si="4"/>
        <v>186.74999999999994</v>
      </c>
      <c r="K43" s="224">
        <f t="shared" si="4"/>
        <v>124.99999999999989</v>
      </c>
      <c r="L43" s="224">
        <f t="shared" si="4"/>
        <v>63.249999999999829</v>
      </c>
      <c r="M43" s="224">
        <f t="shared" si="4"/>
        <v>63.249999999999829</v>
      </c>
      <c r="N43" s="224">
        <f t="shared" si="4"/>
        <v>63.249999999999829</v>
      </c>
      <c r="O43" s="224">
        <f t="shared" si="4"/>
        <v>63.249999999999829</v>
      </c>
      <c r="P43" s="224">
        <f t="shared" si="4"/>
        <v>63.249999999999829</v>
      </c>
      <c r="Q43" s="224">
        <f t="shared" si="4"/>
        <v>63.249999999999829</v>
      </c>
      <c r="R43" s="224">
        <f t="shared" si="4"/>
        <v>63.249999999999829</v>
      </c>
      <c r="S43" s="224">
        <f t="shared" si="4"/>
        <v>63.249999999999829</v>
      </c>
      <c r="T43" s="224">
        <f t="shared" si="4"/>
        <v>-362.50000000000017</v>
      </c>
      <c r="U43" s="224">
        <f t="shared" si="4"/>
        <v>-424.25000000000023</v>
      </c>
      <c r="V43" s="224">
        <f t="shared" si="4"/>
        <v>-486.00000000000028</v>
      </c>
      <c r="W43" s="224">
        <f t="shared" si="4"/>
        <v>-486.00000000000028</v>
      </c>
      <c r="X43" s="224">
        <f t="shared" si="4"/>
        <v>-486.00000000000028</v>
      </c>
      <c r="Y43" s="224">
        <f t="shared" si="4"/>
        <v>-486.00000000000028</v>
      </c>
      <c r="Z43" s="224">
        <f t="shared" si="4"/>
        <v>-486.00000000000028</v>
      </c>
      <c r="AA43" s="224">
        <f t="shared" si="4"/>
        <v>-486.00000000000028</v>
      </c>
      <c r="AB43" s="224">
        <f t="shared" si="4"/>
        <v>-486.00000000000028</v>
      </c>
      <c r="AC43" s="224">
        <f t="shared" si="4"/>
        <v>-911.75000000000023</v>
      </c>
      <c r="AD43" s="224">
        <f t="shared" si="4"/>
        <v>-973.50000000000023</v>
      </c>
      <c r="AE43" s="224">
        <f t="shared" si="4"/>
        <v>-1035.2500000000002</v>
      </c>
      <c r="AF43" s="224">
        <f t="shared" si="4"/>
        <v>-1035.2500000000002</v>
      </c>
      <c r="AG43" s="224">
        <f t="shared" si="4"/>
        <v>-1035.2500000000002</v>
      </c>
      <c r="AH43" s="224">
        <f t="shared" si="4"/>
        <v>-1035.2500000000002</v>
      </c>
    </row>
    <row r="44" spans="2:36" s="186" customFormat="1" x14ac:dyDescent="0.25">
      <c r="B44" s="66"/>
      <c r="C44" s="66"/>
      <c r="D44" s="80"/>
      <c r="E44" s="81"/>
      <c r="F44" s="82"/>
      <c r="G44" s="81"/>
      <c r="H44" s="82"/>
      <c r="I44" s="82"/>
      <c r="K44" s="82"/>
      <c r="L44" s="82"/>
      <c r="M44" s="81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</row>
    <row r="45" spans="2:36" s="186" customFormat="1" x14ac:dyDescent="0.25">
      <c r="B45" s="66" t="s">
        <v>55</v>
      </c>
      <c r="C45" s="66"/>
      <c r="D45" s="80"/>
      <c r="E45" s="81" t="s">
        <v>56</v>
      </c>
      <c r="F45" s="205" t="e">
        <f>NPV($C$5,E41:N41)</f>
        <v>#REF!</v>
      </c>
      <c r="G45" s="81"/>
      <c r="H45" s="82"/>
      <c r="I45" s="82"/>
      <c r="K45" s="82"/>
      <c r="L45" s="82"/>
      <c r="M45" s="81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</row>
    <row r="46" spans="2:36" s="186" customFormat="1" x14ac:dyDescent="0.25">
      <c r="B46" s="66"/>
      <c r="C46" s="66"/>
      <c r="D46" s="80"/>
      <c r="E46" s="81" t="s">
        <v>57</v>
      </c>
      <c r="F46" s="205" t="e">
        <f>NPV($C$5,E41:X41)</f>
        <v>#REF!</v>
      </c>
      <c r="G46" s="81"/>
      <c r="H46" s="82"/>
      <c r="I46" s="82"/>
      <c r="K46" s="82"/>
      <c r="L46" s="82"/>
      <c r="M46" s="81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</row>
    <row r="47" spans="2:36" s="186" customFormat="1" x14ac:dyDescent="0.25">
      <c r="B47" s="66"/>
      <c r="C47" s="66"/>
      <c r="D47" s="80"/>
      <c r="E47" s="81" t="s">
        <v>58</v>
      </c>
      <c r="F47" s="205" t="e">
        <f>NPV($C$5,E41:AH41)</f>
        <v>#REF!</v>
      </c>
      <c r="G47" s="81"/>
      <c r="H47" s="82"/>
      <c r="I47" s="82"/>
      <c r="K47" s="82"/>
      <c r="L47" s="82"/>
      <c r="M47" s="81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</row>
    <row r="48" spans="2:36" s="186" customFormat="1" x14ac:dyDescent="0.25">
      <c r="B48" s="66"/>
      <c r="C48" s="66"/>
      <c r="D48" s="80"/>
      <c r="E48" s="81"/>
      <c r="F48" s="82"/>
      <c r="G48" s="81"/>
      <c r="H48" s="82"/>
      <c r="I48" s="82"/>
      <c r="K48" s="82"/>
      <c r="L48" s="82"/>
      <c r="M48" s="81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</row>
    <row r="49" spans="2:34" s="186" customFormat="1" x14ac:dyDescent="0.25">
      <c r="B49" s="66" t="s">
        <v>59</v>
      </c>
      <c r="C49" s="66"/>
      <c r="D49" s="80"/>
      <c r="E49" s="81" t="s">
        <v>60</v>
      </c>
      <c r="F49" s="218">
        <f>IRR(E41:N41)</f>
        <v>-7.0486472715633575E-2</v>
      </c>
      <c r="G49" s="81"/>
      <c r="H49" s="82"/>
      <c r="I49" s="82"/>
      <c r="K49" s="82"/>
      <c r="L49" s="82"/>
      <c r="M49" s="81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</row>
    <row r="50" spans="2:34" s="186" customFormat="1" x14ac:dyDescent="0.25">
      <c r="B50" s="66"/>
      <c r="C50" s="66"/>
      <c r="D50" s="80"/>
      <c r="E50" s="81" t="s">
        <v>61</v>
      </c>
      <c r="F50" s="218">
        <f>IRR(E41:X41)</f>
        <v>0.11488823200806952</v>
      </c>
      <c r="G50" s="81"/>
      <c r="H50" s="82"/>
      <c r="I50" s="82"/>
      <c r="K50" s="82"/>
      <c r="L50" s="82"/>
      <c r="M50" s="81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</row>
    <row r="51" spans="2:34" s="186" customFormat="1" x14ac:dyDescent="0.25">
      <c r="B51" s="66"/>
      <c r="C51" s="66"/>
      <c r="D51" s="80"/>
      <c r="E51" s="81" t="s">
        <v>62</v>
      </c>
      <c r="F51" s="218">
        <f>IRR(E41:AH41)</f>
        <v>0.13357626639143216</v>
      </c>
      <c r="G51" s="81"/>
      <c r="H51" s="82"/>
      <c r="I51" s="82"/>
      <c r="K51" s="82"/>
      <c r="L51" s="82"/>
      <c r="M51" s="81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</row>
    <row r="52" spans="2:34" s="186" customFormat="1" ht="15.75" x14ac:dyDescent="0.25">
      <c r="B52" s="188"/>
      <c r="C52" s="1"/>
      <c r="D52" s="1"/>
      <c r="E52" s="160"/>
      <c r="F52" s="1"/>
      <c r="G52" s="160"/>
      <c r="H52" s="1"/>
      <c r="I52" s="1"/>
      <c r="K52" s="1"/>
      <c r="L52" s="1"/>
      <c r="M52" s="160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2:34" s="186" customFormat="1" ht="15.75" x14ac:dyDescent="0.25">
      <c r="B53" s="188"/>
      <c r="C53" s="1"/>
      <c r="D53" s="1"/>
      <c r="E53" s="160"/>
      <c r="F53" s="1"/>
      <c r="G53" s="160"/>
      <c r="H53" s="1"/>
      <c r="I53" s="1"/>
      <c r="K53" s="1"/>
      <c r="L53" s="1"/>
      <c r="M53" s="160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2:34" s="189" customFormat="1" ht="18" thickBot="1" x14ac:dyDescent="0.35">
      <c r="B54" s="3" t="s">
        <v>139</v>
      </c>
      <c r="C54" s="3"/>
      <c r="D54" s="3"/>
      <c r="E54" s="3"/>
      <c r="F54" s="3"/>
      <c r="G54" s="3"/>
      <c r="H54" s="3"/>
      <c r="J54" s="182"/>
    </row>
    <row r="55" spans="2:34" s="186" customFormat="1" ht="16.5" thickTop="1" thickBot="1" x14ac:dyDescent="0.3">
      <c r="B55" s="2"/>
      <c r="C55" s="2"/>
      <c r="D55" s="2"/>
      <c r="E55" s="2"/>
      <c r="F55" s="2"/>
      <c r="G55" s="2"/>
      <c r="H55" s="2"/>
      <c r="J55" s="185"/>
    </row>
    <row r="56" spans="2:34" s="186" customFormat="1" x14ac:dyDescent="0.25">
      <c r="B56" s="34" t="s">
        <v>6</v>
      </c>
      <c r="C56" s="35" t="s">
        <v>7</v>
      </c>
      <c r="D56" s="35" t="s">
        <v>1</v>
      </c>
      <c r="E56" s="35" t="s">
        <v>8</v>
      </c>
      <c r="F56" s="35" t="s">
        <v>1</v>
      </c>
      <c r="G56" s="35" t="s">
        <v>0</v>
      </c>
      <c r="H56" s="36"/>
      <c r="J56" s="185"/>
    </row>
    <row r="57" spans="2:34" s="186" customFormat="1" x14ac:dyDescent="0.25">
      <c r="B57" s="24" t="s">
        <v>87</v>
      </c>
      <c r="C57" s="98">
        <v>1</v>
      </c>
      <c r="D57" s="28" t="s">
        <v>1</v>
      </c>
      <c r="E57" s="98">
        <v>57.5</v>
      </c>
      <c r="F57" s="1" t="s">
        <v>2</v>
      </c>
      <c r="G57" s="209">
        <f>C57*E57</f>
        <v>57.5</v>
      </c>
      <c r="H57" s="106" t="s">
        <v>2</v>
      </c>
      <c r="J57" s="185"/>
    </row>
    <row r="58" spans="2:34" s="186" customFormat="1" x14ac:dyDescent="0.25">
      <c r="B58" s="24"/>
      <c r="C58" s="98"/>
      <c r="D58" s="28" t="s">
        <v>17</v>
      </c>
      <c r="E58" s="98"/>
      <c r="F58" s="1" t="s">
        <v>2</v>
      </c>
      <c r="G58" s="209">
        <f>C58*E58</f>
        <v>0</v>
      </c>
      <c r="H58" s="106" t="s">
        <v>2</v>
      </c>
      <c r="J58" s="185"/>
    </row>
    <row r="59" spans="2:34" s="186" customFormat="1" x14ac:dyDescent="0.25">
      <c r="B59" s="24" t="s">
        <v>21</v>
      </c>
      <c r="C59" s="4">
        <v>20</v>
      </c>
      <c r="D59" s="28" t="s">
        <v>20</v>
      </c>
      <c r="E59" s="98">
        <v>3</v>
      </c>
      <c r="F59" s="1" t="s">
        <v>2</v>
      </c>
      <c r="G59" s="209">
        <f>C59*E59</f>
        <v>60</v>
      </c>
      <c r="H59" s="106" t="s">
        <v>2</v>
      </c>
      <c r="J59" s="185"/>
    </row>
    <row r="60" spans="2:34" s="186" customFormat="1" x14ac:dyDescent="0.25">
      <c r="B60" s="39" t="s">
        <v>70</v>
      </c>
      <c r="C60" s="28"/>
      <c r="D60" s="28"/>
      <c r="E60" s="28"/>
      <c r="F60" s="1"/>
      <c r="G60" s="95">
        <f>SUM(G57:G59)</f>
        <v>117.5</v>
      </c>
      <c r="H60" s="106" t="s">
        <v>2</v>
      </c>
      <c r="J60" s="185"/>
    </row>
    <row r="61" spans="2:34" s="186" customFormat="1" x14ac:dyDescent="0.25">
      <c r="B61" s="88"/>
      <c r="C61" s="99"/>
      <c r="D61" s="99"/>
      <c r="E61" s="99"/>
      <c r="F61" s="44"/>
      <c r="G61" s="99"/>
      <c r="H61" s="107"/>
      <c r="J61" s="185"/>
    </row>
    <row r="62" spans="2:34" s="186" customFormat="1" x14ac:dyDescent="0.25">
      <c r="B62" s="39" t="s">
        <v>26</v>
      </c>
      <c r="C62" s="92" t="s">
        <v>7</v>
      </c>
      <c r="D62" s="92" t="s">
        <v>1</v>
      </c>
      <c r="E62" s="92" t="s">
        <v>8</v>
      </c>
      <c r="F62" s="90" t="s">
        <v>1</v>
      </c>
      <c r="G62" s="92"/>
      <c r="H62" s="112"/>
      <c r="J62" s="185"/>
    </row>
    <row r="63" spans="2:34" s="186" customFormat="1" x14ac:dyDescent="0.25">
      <c r="B63" s="24" t="s">
        <v>80</v>
      </c>
      <c r="C63" s="98"/>
      <c r="D63" s="28" t="s">
        <v>1</v>
      </c>
      <c r="E63" s="98"/>
      <c r="F63" s="1" t="s">
        <v>2</v>
      </c>
      <c r="G63" s="209">
        <f>C63*E63</f>
        <v>0</v>
      </c>
      <c r="H63" s="106" t="s">
        <v>2</v>
      </c>
      <c r="J63" s="185"/>
    </row>
    <row r="64" spans="2:34" s="186" customFormat="1" x14ac:dyDescent="0.25">
      <c r="B64" s="24" t="s">
        <v>81</v>
      </c>
      <c r="C64" s="98"/>
      <c r="D64" s="28" t="s">
        <v>17</v>
      </c>
      <c r="E64" s="98"/>
      <c r="F64" s="1" t="s">
        <v>2</v>
      </c>
      <c r="G64" s="209">
        <f>C64*E64</f>
        <v>0</v>
      </c>
      <c r="H64" s="106" t="s">
        <v>2</v>
      </c>
      <c r="J64" s="185"/>
    </row>
    <row r="65" spans="2:36" s="186" customFormat="1" x14ac:dyDescent="0.25">
      <c r="B65" s="24" t="s">
        <v>21</v>
      </c>
      <c r="C65" s="4">
        <v>25</v>
      </c>
      <c r="D65" s="28" t="s">
        <v>20</v>
      </c>
      <c r="E65" s="98">
        <v>3</v>
      </c>
      <c r="F65" s="1" t="s">
        <v>2</v>
      </c>
      <c r="G65" s="209">
        <f>C65*E65</f>
        <v>75</v>
      </c>
      <c r="H65" s="106" t="s">
        <v>2</v>
      </c>
      <c r="J65" s="185"/>
    </row>
    <row r="66" spans="2:36" s="186" customFormat="1" x14ac:dyDescent="0.25">
      <c r="B66" s="39" t="s">
        <v>70</v>
      </c>
      <c r="C66" s="28"/>
      <c r="D66" s="28"/>
      <c r="E66" s="28"/>
      <c r="F66" s="1"/>
      <c r="G66" s="95">
        <f>SUM(G65:G65)</f>
        <v>75</v>
      </c>
      <c r="H66" s="106" t="s">
        <v>2</v>
      </c>
      <c r="J66" s="185"/>
    </row>
    <row r="67" spans="2:36" s="186" customFormat="1" x14ac:dyDescent="0.25">
      <c r="B67" s="88"/>
      <c r="C67" s="99"/>
      <c r="D67" s="99"/>
      <c r="E67" s="99"/>
      <c r="F67" s="44"/>
      <c r="G67" s="99"/>
      <c r="H67" s="107"/>
      <c r="J67" s="185"/>
    </row>
    <row r="68" spans="2:36" s="186" customFormat="1" x14ac:dyDescent="0.25">
      <c r="B68" s="39" t="s">
        <v>23</v>
      </c>
      <c r="C68" s="28"/>
      <c r="D68" s="28"/>
      <c r="E68" s="28"/>
      <c r="F68" s="1"/>
      <c r="G68" s="28"/>
      <c r="H68" s="106"/>
      <c r="J68" s="185"/>
    </row>
    <row r="69" spans="2:36" s="186" customFormat="1" x14ac:dyDescent="0.25">
      <c r="B69" s="24" t="s">
        <v>88</v>
      </c>
      <c r="C69" s="4">
        <v>1</v>
      </c>
      <c r="D69" s="28" t="s">
        <v>83</v>
      </c>
      <c r="E69" s="4">
        <v>24</v>
      </c>
      <c r="F69" s="1" t="s">
        <v>2</v>
      </c>
      <c r="G69" s="209">
        <f>C69*E69</f>
        <v>24</v>
      </c>
      <c r="H69" s="106" t="s">
        <v>2</v>
      </c>
      <c r="J69" s="185"/>
    </row>
    <row r="70" spans="2:36" s="186" customFormat="1" x14ac:dyDescent="0.25">
      <c r="B70" s="24" t="s">
        <v>89</v>
      </c>
      <c r="C70" s="4">
        <v>20</v>
      </c>
      <c r="D70" s="28" t="s">
        <v>25</v>
      </c>
      <c r="E70" s="98">
        <v>1.5</v>
      </c>
      <c r="F70" s="1" t="s">
        <v>2</v>
      </c>
      <c r="G70" s="209">
        <f>C70*E70</f>
        <v>30</v>
      </c>
      <c r="H70" s="106" t="s">
        <v>2</v>
      </c>
      <c r="J70" s="185"/>
    </row>
    <row r="71" spans="2:36" s="186" customFormat="1" x14ac:dyDescent="0.25">
      <c r="B71" s="24" t="s">
        <v>90</v>
      </c>
      <c r="C71" s="4">
        <v>70</v>
      </c>
      <c r="D71" s="28" t="s">
        <v>91</v>
      </c>
      <c r="E71" s="98">
        <v>1</v>
      </c>
      <c r="F71" s="1" t="s">
        <v>2</v>
      </c>
      <c r="G71" s="209">
        <f>C71*E71</f>
        <v>70</v>
      </c>
      <c r="H71" s="106" t="s">
        <v>2</v>
      </c>
      <c r="J71" s="185"/>
    </row>
    <row r="72" spans="2:36" s="186" customFormat="1" ht="15.75" thickBot="1" x14ac:dyDescent="0.3">
      <c r="B72" s="183" t="s">
        <v>86</v>
      </c>
      <c r="C72" s="184"/>
      <c r="D72" s="18"/>
      <c r="E72" s="184"/>
      <c r="F72" s="18"/>
      <c r="G72" s="5">
        <f>SUM(G69:G71)</f>
        <v>124</v>
      </c>
      <c r="H72" s="114" t="s">
        <v>2</v>
      </c>
      <c r="J72" s="185"/>
    </row>
    <row r="73" spans="2:36" s="186" customFormat="1" x14ac:dyDescent="0.25">
      <c r="J73" s="185"/>
      <c r="M73" s="46"/>
    </row>
    <row r="74" spans="2:36" ht="15.75" thickBot="1" x14ac:dyDescent="0.3">
      <c r="B74" s="9" t="s">
        <v>42</v>
      </c>
      <c r="C74" s="9"/>
      <c r="D74" s="9"/>
      <c r="E74" s="9"/>
      <c r="F74" s="9"/>
      <c r="G74" s="9"/>
      <c r="H74" s="9"/>
      <c r="I74" s="9"/>
      <c r="J74" s="6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2:36" x14ac:dyDescent="0.25">
      <c r="B75" s="64" t="s">
        <v>44</v>
      </c>
      <c r="C75" s="64"/>
      <c r="D75" s="64" t="s">
        <v>1</v>
      </c>
      <c r="E75" s="65" t="s">
        <v>45</v>
      </c>
      <c r="F75" s="64"/>
      <c r="G75" s="65"/>
      <c r="H75" s="64"/>
      <c r="I75" s="64"/>
      <c r="J75" s="53"/>
      <c r="K75" s="64"/>
      <c r="L75" s="64"/>
      <c r="M75" s="65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</row>
    <row r="76" spans="2:36" x14ac:dyDescent="0.25">
      <c r="B76" s="67"/>
      <c r="C76" s="67"/>
      <c r="D76" s="67"/>
      <c r="E76" s="68">
        <v>1</v>
      </c>
      <c r="F76" s="67">
        <v>2</v>
      </c>
      <c r="G76" s="68">
        <v>3</v>
      </c>
      <c r="H76" s="67">
        <v>4</v>
      </c>
      <c r="I76" s="67">
        <v>5</v>
      </c>
      <c r="J76" s="186">
        <v>6</v>
      </c>
      <c r="K76" s="67">
        <v>7</v>
      </c>
      <c r="L76" s="67">
        <v>8</v>
      </c>
      <c r="M76" s="68">
        <v>9</v>
      </c>
      <c r="N76" s="67">
        <v>10</v>
      </c>
      <c r="O76" s="67">
        <v>11</v>
      </c>
      <c r="P76" s="67">
        <v>12</v>
      </c>
      <c r="Q76" s="67">
        <v>13</v>
      </c>
      <c r="R76" s="67">
        <v>14</v>
      </c>
      <c r="S76" s="67">
        <v>15</v>
      </c>
      <c r="T76" s="67">
        <v>16</v>
      </c>
      <c r="U76" s="67">
        <v>17</v>
      </c>
      <c r="V76" s="67">
        <v>18</v>
      </c>
      <c r="W76" s="67">
        <v>19</v>
      </c>
      <c r="X76" s="67">
        <v>20</v>
      </c>
      <c r="Y76" s="67">
        <v>21</v>
      </c>
      <c r="Z76" s="67">
        <v>22</v>
      </c>
      <c r="AA76" s="67">
        <v>23</v>
      </c>
      <c r="AB76" s="67">
        <v>24</v>
      </c>
      <c r="AC76" s="67">
        <v>25</v>
      </c>
      <c r="AD76" s="67">
        <v>26</v>
      </c>
      <c r="AE76" s="67">
        <v>27</v>
      </c>
      <c r="AF76" s="67">
        <v>28</v>
      </c>
      <c r="AG76" s="67">
        <v>29</v>
      </c>
      <c r="AH76" s="67">
        <v>30</v>
      </c>
    </row>
    <row r="77" spans="2:36" x14ac:dyDescent="0.25">
      <c r="B77" s="67"/>
      <c r="C77" s="67"/>
      <c r="D77" s="67"/>
      <c r="E77" s="117"/>
      <c r="F77" s="77"/>
      <c r="G77" s="117"/>
      <c r="H77" s="77"/>
      <c r="I77" s="77"/>
      <c r="J77" s="215"/>
      <c r="K77" s="77"/>
      <c r="L77" s="77"/>
      <c r="M77" s="11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</row>
    <row r="78" spans="2:36" x14ac:dyDescent="0.25">
      <c r="B78" s="67" t="s">
        <v>46</v>
      </c>
      <c r="C78" s="67"/>
      <c r="D78" s="70" t="s">
        <v>47</v>
      </c>
      <c r="E78" s="229">
        <f>$G$106+$G$107</f>
        <v>50</v>
      </c>
      <c r="F78" s="229"/>
      <c r="G78" s="229"/>
      <c r="H78" s="229"/>
      <c r="I78" s="229"/>
      <c r="J78" s="229">
        <f>$G$106+$G$107</f>
        <v>50</v>
      </c>
      <c r="K78" s="229"/>
      <c r="L78" s="229"/>
      <c r="M78" s="229"/>
      <c r="N78" s="229"/>
      <c r="O78" s="229">
        <f>'Agriculture 1 model'!E69</f>
        <v>15.75</v>
      </c>
      <c r="P78" s="229">
        <f>'Agriculture 1 model'!F69</f>
        <v>6.75</v>
      </c>
      <c r="Q78" s="229">
        <f>'Agriculture 1 model'!G69</f>
        <v>6.75</v>
      </c>
      <c r="R78" s="229">
        <f>'Agriculture 1 model'!H69</f>
        <v>0</v>
      </c>
      <c r="S78" s="229">
        <f>'Agriculture 1 model'!I69</f>
        <v>0</v>
      </c>
      <c r="T78" s="229">
        <f>'Agriculture 1 model'!J69</f>
        <v>0</v>
      </c>
      <c r="U78" s="229">
        <f>'Agriculture 1 model'!K69</f>
        <v>0</v>
      </c>
      <c r="V78" s="229">
        <f>'Agriculture 1 model'!L69</f>
        <v>0</v>
      </c>
      <c r="W78" s="229">
        <f>'Agriculture 1 model'!M69</f>
        <v>0</v>
      </c>
      <c r="X78" s="229">
        <f>'Agriculture 1 model'!N69</f>
        <v>0</v>
      </c>
      <c r="Y78" s="229">
        <f>'Agriculture 1 model'!O69</f>
        <v>15.75</v>
      </c>
      <c r="Z78" s="229">
        <f>'Agriculture 1 model'!P69</f>
        <v>6.75</v>
      </c>
      <c r="AA78" s="229">
        <f>'Agriculture 1 model'!Q69</f>
        <v>6.75</v>
      </c>
      <c r="AB78" s="229">
        <f>'Agriculture 1 model'!R69</f>
        <v>0</v>
      </c>
      <c r="AC78" s="229">
        <f>'Agriculture 1 model'!S69</f>
        <v>0</v>
      </c>
      <c r="AD78" s="229">
        <f>'Agriculture 1 model'!T69</f>
        <v>0</v>
      </c>
      <c r="AE78" s="229">
        <f>'Agriculture 1 model'!U69</f>
        <v>0</v>
      </c>
      <c r="AF78" s="229">
        <f>'Agriculture 1 model'!V69</f>
        <v>0</v>
      </c>
      <c r="AG78" s="229">
        <f>'Agriculture 1 model'!W69</f>
        <v>0</v>
      </c>
      <c r="AH78" s="229">
        <f>'Agriculture 1 model'!X69</f>
        <v>15.75</v>
      </c>
    </row>
    <row r="79" spans="2:36" ht="15.75" thickBot="1" x14ac:dyDescent="0.3">
      <c r="B79" s="67" t="s">
        <v>48</v>
      </c>
      <c r="C79" s="67"/>
      <c r="D79" s="70" t="s">
        <v>47</v>
      </c>
      <c r="E79" s="118">
        <f>G59</f>
        <v>60</v>
      </c>
      <c r="F79" s="118">
        <f t="shared" ref="F79:N79" si="5">$G$114</f>
        <v>60</v>
      </c>
      <c r="G79" s="118">
        <f t="shared" si="5"/>
        <v>60</v>
      </c>
      <c r="H79" s="118">
        <f t="shared" si="5"/>
        <v>60</v>
      </c>
      <c r="I79" s="118">
        <f t="shared" si="5"/>
        <v>60</v>
      </c>
      <c r="J79" s="118">
        <f t="shared" si="5"/>
        <v>60</v>
      </c>
      <c r="K79" s="118">
        <f t="shared" si="5"/>
        <v>60</v>
      </c>
      <c r="L79" s="118">
        <f t="shared" si="5"/>
        <v>60</v>
      </c>
      <c r="M79" s="118">
        <f t="shared" si="5"/>
        <v>60</v>
      </c>
      <c r="N79" s="118">
        <f t="shared" si="5"/>
        <v>60</v>
      </c>
      <c r="O79" s="118">
        <f>'Agriculture 1 model'!E70</f>
        <v>540</v>
      </c>
      <c r="P79" s="118">
        <f>'Agriculture 1 model'!F70</f>
        <v>510</v>
      </c>
      <c r="Q79" s="118">
        <f>'Agriculture 1 model'!G70</f>
        <v>510</v>
      </c>
      <c r="R79" s="118">
        <f>'Agriculture 1 model'!H70</f>
        <v>0</v>
      </c>
      <c r="S79" s="118">
        <f>'Agriculture 1 model'!I70</f>
        <v>0</v>
      </c>
      <c r="T79" s="118">
        <f>'Agriculture 1 model'!J70</f>
        <v>0</v>
      </c>
      <c r="U79" s="118">
        <f>'Agriculture 1 model'!K70</f>
        <v>0</v>
      </c>
      <c r="V79" s="118">
        <f>'Agriculture 1 model'!L70</f>
        <v>0</v>
      </c>
      <c r="W79" s="118">
        <f>'Agriculture 1 model'!M70</f>
        <v>0</v>
      </c>
      <c r="X79" s="118">
        <f>'Agriculture 1 model'!N70</f>
        <v>0</v>
      </c>
      <c r="Y79" s="118">
        <f>'Agriculture 1 model'!O70</f>
        <v>540</v>
      </c>
      <c r="Z79" s="118">
        <f>'Agriculture 1 model'!P70</f>
        <v>510</v>
      </c>
      <c r="AA79" s="118">
        <f>'Agriculture 1 model'!Q70</f>
        <v>510</v>
      </c>
      <c r="AB79" s="118">
        <f>'Agriculture 1 model'!R70</f>
        <v>0</v>
      </c>
      <c r="AC79" s="118">
        <f>'Agriculture 1 model'!S70</f>
        <v>0</v>
      </c>
      <c r="AD79" s="118">
        <f>'Agriculture 1 model'!T70</f>
        <v>0</v>
      </c>
      <c r="AE79" s="118">
        <f>'Agriculture 1 model'!U70</f>
        <v>0</v>
      </c>
      <c r="AF79" s="118">
        <f>'Agriculture 1 model'!V70</f>
        <v>0</v>
      </c>
      <c r="AG79" s="118">
        <f>'Agriculture 1 model'!W70</f>
        <v>0</v>
      </c>
      <c r="AH79" s="118">
        <f>'Agriculture 1 model'!X70</f>
        <v>540</v>
      </c>
      <c r="AJ79" s="2" t="s">
        <v>64</v>
      </c>
    </row>
    <row r="80" spans="2:36" ht="15.75" thickTop="1" x14ac:dyDescent="0.25">
      <c r="B80" s="74" t="s">
        <v>49</v>
      </c>
      <c r="C80" s="74"/>
      <c r="D80" s="70" t="s">
        <v>47</v>
      </c>
      <c r="E80" s="87">
        <f t="shared" ref="E80:O80" si="6">SUM(E78:E79)</f>
        <v>110</v>
      </c>
      <c r="F80" s="87">
        <f t="shared" si="6"/>
        <v>60</v>
      </c>
      <c r="G80" s="87">
        <f t="shared" si="6"/>
        <v>60</v>
      </c>
      <c r="H80" s="87">
        <f t="shared" si="6"/>
        <v>60</v>
      </c>
      <c r="I80" s="87">
        <f t="shared" si="6"/>
        <v>60</v>
      </c>
      <c r="J80" s="5">
        <f t="shared" si="6"/>
        <v>110</v>
      </c>
      <c r="K80" s="87">
        <f t="shared" si="6"/>
        <v>60</v>
      </c>
      <c r="L80" s="87">
        <f t="shared" si="6"/>
        <v>60</v>
      </c>
      <c r="M80" s="87">
        <f t="shared" si="6"/>
        <v>60</v>
      </c>
      <c r="N80" s="87">
        <f t="shared" si="6"/>
        <v>60</v>
      </c>
      <c r="O80" s="87">
        <f t="shared" si="6"/>
        <v>555.75</v>
      </c>
      <c r="P80" s="87">
        <f t="shared" ref="P80:AH80" si="7">SUM(P78:P79)</f>
        <v>516.75</v>
      </c>
      <c r="Q80" s="87">
        <f t="shared" si="7"/>
        <v>516.75</v>
      </c>
      <c r="R80" s="87">
        <f t="shared" si="7"/>
        <v>0</v>
      </c>
      <c r="S80" s="87">
        <f t="shared" si="7"/>
        <v>0</v>
      </c>
      <c r="T80" s="87">
        <f t="shared" si="7"/>
        <v>0</v>
      </c>
      <c r="U80" s="87">
        <f t="shared" si="7"/>
        <v>0</v>
      </c>
      <c r="V80" s="87">
        <f t="shared" si="7"/>
        <v>0</v>
      </c>
      <c r="W80" s="87">
        <f t="shared" si="7"/>
        <v>0</v>
      </c>
      <c r="X80" s="87">
        <f t="shared" si="7"/>
        <v>0</v>
      </c>
      <c r="Y80" s="87">
        <f t="shared" si="7"/>
        <v>555.75</v>
      </c>
      <c r="Z80" s="87">
        <f t="shared" si="7"/>
        <v>516.75</v>
      </c>
      <c r="AA80" s="87">
        <f t="shared" si="7"/>
        <v>516.75</v>
      </c>
      <c r="AB80" s="87">
        <f t="shared" si="7"/>
        <v>0</v>
      </c>
      <c r="AC80" s="87">
        <f t="shared" si="7"/>
        <v>0</v>
      </c>
      <c r="AD80" s="87">
        <f t="shared" si="7"/>
        <v>0</v>
      </c>
      <c r="AE80" s="87">
        <f t="shared" si="7"/>
        <v>0</v>
      </c>
      <c r="AF80" s="87">
        <f t="shared" si="7"/>
        <v>0</v>
      </c>
      <c r="AG80" s="87">
        <f t="shared" si="7"/>
        <v>0</v>
      </c>
      <c r="AH80" s="87">
        <f t="shared" si="7"/>
        <v>555.75</v>
      </c>
      <c r="AJ80" s="190">
        <f>AVERAGE(E80:AH80)</f>
        <v>147.80833333333334</v>
      </c>
    </row>
    <row r="81" spans="2:36" x14ac:dyDescent="0.25">
      <c r="B81" s="67"/>
      <c r="C81" s="67"/>
      <c r="D81" s="67"/>
      <c r="E81" s="76"/>
      <c r="F81" s="77"/>
      <c r="G81" s="77"/>
      <c r="H81" s="77"/>
      <c r="I81" s="77"/>
      <c r="J81" s="215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</row>
    <row r="82" spans="2:36" x14ac:dyDescent="0.25">
      <c r="B82" s="64" t="s">
        <v>50</v>
      </c>
      <c r="C82" s="64"/>
      <c r="D82" s="64" t="s">
        <v>1</v>
      </c>
      <c r="E82" s="65"/>
      <c r="F82" s="64"/>
      <c r="G82" s="64"/>
      <c r="H82" s="64"/>
      <c r="I82" s="64"/>
      <c r="J82" s="53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</row>
    <row r="83" spans="2:36" x14ac:dyDescent="0.25">
      <c r="B83" s="67"/>
      <c r="C83" s="67"/>
      <c r="D83" s="69"/>
      <c r="E83" s="70"/>
      <c r="F83" s="17">
        <v>0.15</v>
      </c>
      <c r="G83" s="17">
        <v>0.15</v>
      </c>
      <c r="H83" s="17">
        <v>0.15</v>
      </c>
      <c r="I83" s="17">
        <v>0.15</v>
      </c>
      <c r="J83" s="17">
        <v>0.15</v>
      </c>
      <c r="K83" s="17">
        <v>0.15</v>
      </c>
      <c r="L83" s="17">
        <v>0.15</v>
      </c>
      <c r="M83" s="17">
        <v>0.15</v>
      </c>
      <c r="N83" s="17">
        <v>0.15</v>
      </c>
    </row>
    <row r="84" spans="2:36" ht="15.75" thickBot="1" x14ac:dyDescent="0.3">
      <c r="B84" s="74" t="s">
        <v>51</v>
      </c>
      <c r="C84" s="74"/>
      <c r="D84" s="70" t="s">
        <v>47</v>
      </c>
      <c r="E84" s="118">
        <f>G72</f>
        <v>124</v>
      </c>
      <c r="F84" s="118">
        <f>E84-(E84*F83)</f>
        <v>105.4</v>
      </c>
      <c r="G84" s="118">
        <f>F84-(F84*G83)</f>
        <v>89.59</v>
      </c>
      <c r="H84" s="118">
        <f t="shared" ref="H84:N84" si="8">G84-(G84*H83)</f>
        <v>76.151499999999999</v>
      </c>
      <c r="I84" s="118">
        <f t="shared" si="8"/>
        <v>64.728774999999999</v>
      </c>
      <c r="J84" s="118">
        <f t="shared" si="8"/>
        <v>55.019458749999998</v>
      </c>
      <c r="K84" s="118">
        <f t="shared" si="8"/>
        <v>46.766539937499999</v>
      </c>
      <c r="L84" s="118">
        <f t="shared" si="8"/>
        <v>39.751558946875001</v>
      </c>
      <c r="M84" s="118">
        <f t="shared" si="8"/>
        <v>33.788825104843752</v>
      </c>
      <c r="N84" s="118">
        <f t="shared" si="8"/>
        <v>28.720501339117192</v>
      </c>
      <c r="O84" s="118">
        <f>'Agriculture 1 model'!E75</f>
        <v>454.99999999999994</v>
      </c>
      <c r="P84" s="118">
        <f>'Agriculture 1 model'!F75</f>
        <v>454.99999999999994</v>
      </c>
      <c r="Q84" s="118">
        <f>'Agriculture 1 model'!G75</f>
        <v>454.99999999999994</v>
      </c>
      <c r="R84" s="118">
        <f>'Agriculture 1 model'!H75</f>
        <v>0</v>
      </c>
      <c r="S84" s="118">
        <f>'Agriculture 1 model'!I75</f>
        <v>0</v>
      </c>
      <c r="T84" s="118">
        <f>'Agriculture 1 model'!J75</f>
        <v>0</v>
      </c>
      <c r="U84" s="118">
        <f>'Agriculture 1 model'!K75</f>
        <v>0</v>
      </c>
      <c r="V84" s="118">
        <f>'Agriculture 1 model'!L75</f>
        <v>0</v>
      </c>
      <c r="W84" s="118">
        <f>'Agriculture 1 model'!M75</f>
        <v>0</v>
      </c>
      <c r="X84" s="118">
        <f>'Agriculture 1 model'!N75</f>
        <v>0</v>
      </c>
      <c r="Y84" s="118">
        <f>'Agriculture 1 model'!O75</f>
        <v>130</v>
      </c>
      <c r="Z84" s="118">
        <f>'Agriculture 1 model'!P75</f>
        <v>454.99999999999994</v>
      </c>
      <c r="AA84" s="118">
        <f>'Agriculture 1 model'!Q75</f>
        <v>454.99999999999994</v>
      </c>
      <c r="AB84" s="118">
        <f>'Agriculture 1 model'!R75</f>
        <v>0</v>
      </c>
      <c r="AC84" s="118">
        <f>'Agriculture 1 model'!S75</f>
        <v>0</v>
      </c>
      <c r="AD84" s="118">
        <f>'Agriculture 1 model'!T75</f>
        <v>0</v>
      </c>
      <c r="AE84" s="118">
        <f>'Agriculture 1 model'!U75</f>
        <v>0</v>
      </c>
      <c r="AF84" s="118">
        <f>'Agriculture 1 model'!V75</f>
        <v>0</v>
      </c>
      <c r="AG84" s="118">
        <f>'Agriculture 1 model'!W75</f>
        <v>0</v>
      </c>
      <c r="AH84" s="118">
        <f>'Agriculture 1 model'!X75</f>
        <v>130</v>
      </c>
      <c r="AJ84" s="190">
        <f>AVERAGE(E84:AH84)</f>
        <v>106.63057196927788</v>
      </c>
    </row>
    <row r="85" spans="2:36" ht="15.75" thickTop="1" x14ac:dyDescent="0.25">
      <c r="B85" s="66"/>
      <c r="C85" s="66"/>
      <c r="D85" s="80"/>
      <c r="E85" s="81"/>
      <c r="F85" s="82"/>
      <c r="G85" s="81"/>
      <c r="H85" s="82"/>
      <c r="I85" s="82"/>
      <c r="J85" s="186"/>
      <c r="K85" s="82"/>
      <c r="L85" s="82"/>
      <c r="M85" s="81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</row>
    <row r="86" spans="2:36" x14ac:dyDescent="0.25">
      <c r="B86" s="64" t="s">
        <v>52</v>
      </c>
      <c r="C86" s="63"/>
      <c r="D86" s="63"/>
      <c r="E86" s="83"/>
      <c r="F86" s="84"/>
      <c r="G86" s="83"/>
      <c r="H86" s="84"/>
      <c r="I86" s="84"/>
      <c r="J86" s="53"/>
      <c r="K86" s="84"/>
      <c r="L86" s="84"/>
      <c r="M86" s="83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</row>
    <row r="87" spans="2:36" x14ac:dyDescent="0.25">
      <c r="B87" s="66"/>
      <c r="C87" s="66"/>
      <c r="D87" s="80"/>
      <c r="E87" s="81"/>
      <c r="F87" s="82"/>
      <c r="G87" s="81"/>
      <c r="H87" s="82"/>
      <c r="I87" s="82"/>
      <c r="J87" s="186"/>
      <c r="K87" s="82"/>
      <c r="L87" s="82"/>
      <c r="M87" s="81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</row>
    <row r="88" spans="2:36" x14ac:dyDescent="0.25">
      <c r="B88" s="79" t="s">
        <v>53</v>
      </c>
      <c r="C88" s="79"/>
      <c r="D88" s="70" t="s">
        <v>47</v>
      </c>
      <c r="E88" s="229">
        <f t="shared" ref="E88:AH88" si="9">E84-E80</f>
        <v>14</v>
      </c>
      <c r="F88" s="229">
        <f t="shared" si="9"/>
        <v>45.400000000000006</v>
      </c>
      <c r="G88" s="229">
        <f t="shared" si="9"/>
        <v>29.590000000000003</v>
      </c>
      <c r="H88" s="229">
        <f t="shared" si="9"/>
        <v>16.151499999999999</v>
      </c>
      <c r="I88" s="229">
        <f t="shared" si="9"/>
        <v>4.7287749999999988</v>
      </c>
      <c r="J88" s="228">
        <f t="shared" si="9"/>
        <v>-54.980541250000002</v>
      </c>
      <c r="K88" s="229">
        <f t="shared" si="9"/>
        <v>-13.233460062500001</v>
      </c>
      <c r="L88" s="229">
        <f t="shared" si="9"/>
        <v>-20.248441053124999</v>
      </c>
      <c r="M88" s="229">
        <f t="shared" si="9"/>
        <v>-26.211174895156248</v>
      </c>
      <c r="N88" s="229">
        <f t="shared" si="9"/>
        <v>-31.279498660882808</v>
      </c>
      <c r="O88" s="229">
        <f t="shared" si="9"/>
        <v>-100.75000000000006</v>
      </c>
      <c r="P88" s="229">
        <f t="shared" si="9"/>
        <v>-61.750000000000057</v>
      </c>
      <c r="Q88" s="229">
        <f t="shared" si="9"/>
        <v>-61.750000000000057</v>
      </c>
      <c r="R88" s="229">
        <f t="shared" si="9"/>
        <v>0</v>
      </c>
      <c r="S88" s="229">
        <f t="shared" si="9"/>
        <v>0</v>
      </c>
      <c r="T88" s="229">
        <f t="shared" si="9"/>
        <v>0</v>
      </c>
      <c r="U88" s="229">
        <f t="shared" si="9"/>
        <v>0</v>
      </c>
      <c r="V88" s="229">
        <f t="shared" si="9"/>
        <v>0</v>
      </c>
      <c r="W88" s="229">
        <f t="shared" si="9"/>
        <v>0</v>
      </c>
      <c r="X88" s="229">
        <f t="shared" si="9"/>
        <v>0</v>
      </c>
      <c r="Y88" s="229">
        <f t="shared" si="9"/>
        <v>-425.75</v>
      </c>
      <c r="Z88" s="229">
        <f t="shared" si="9"/>
        <v>-61.750000000000057</v>
      </c>
      <c r="AA88" s="229">
        <f t="shared" si="9"/>
        <v>-61.750000000000057</v>
      </c>
      <c r="AB88" s="229">
        <f t="shared" si="9"/>
        <v>0</v>
      </c>
      <c r="AC88" s="229">
        <f t="shared" si="9"/>
        <v>0</v>
      </c>
      <c r="AD88" s="229">
        <f t="shared" si="9"/>
        <v>0</v>
      </c>
      <c r="AE88" s="229">
        <f t="shared" si="9"/>
        <v>0</v>
      </c>
      <c r="AF88" s="229">
        <f t="shared" si="9"/>
        <v>0</v>
      </c>
      <c r="AG88" s="229">
        <f t="shared" si="9"/>
        <v>0</v>
      </c>
      <c r="AH88" s="229">
        <f t="shared" si="9"/>
        <v>-425.75</v>
      </c>
      <c r="AJ88" s="79">
        <f>AVERAGE(E88:AH88)</f>
        <v>-41.177761364055478</v>
      </c>
    </row>
    <row r="89" spans="2:36" x14ac:dyDescent="0.25">
      <c r="B89" s="66"/>
      <c r="C89" s="66"/>
      <c r="D89" s="80"/>
      <c r="E89" s="81"/>
      <c r="F89" s="82"/>
      <c r="G89" s="86"/>
      <c r="H89" s="82"/>
      <c r="I89" s="82"/>
      <c r="J89" s="186"/>
      <c r="K89" s="82"/>
      <c r="L89" s="82"/>
      <c r="M89" s="81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</row>
    <row r="90" spans="2:36" x14ac:dyDescent="0.25">
      <c r="B90" s="79" t="s">
        <v>54</v>
      </c>
      <c r="C90" s="79"/>
      <c r="D90" s="70" t="s">
        <v>47</v>
      </c>
      <c r="E90" s="87">
        <f>E88</f>
        <v>14</v>
      </c>
      <c r="F90" s="87">
        <f t="shared" ref="F90" si="10">E90+F88</f>
        <v>59.400000000000006</v>
      </c>
      <c r="G90" s="87">
        <f t="shared" ref="G90" si="11">F90+G88</f>
        <v>88.990000000000009</v>
      </c>
      <c r="H90" s="87">
        <f t="shared" ref="H90" si="12">G90+H88</f>
        <v>105.14150000000001</v>
      </c>
      <c r="I90" s="87">
        <f t="shared" ref="I90" si="13">H90+I88</f>
        <v>109.87027500000001</v>
      </c>
      <c r="J90" s="75">
        <f t="shared" ref="J90" si="14">I90+J88</f>
        <v>54.889733750000005</v>
      </c>
      <c r="K90" s="87">
        <f t="shared" ref="K90" si="15">J90+K88</f>
        <v>41.656273687500004</v>
      </c>
      <c r="L90" s="87">
        <f t="shared" ref="L90" si="16">K90+L88</f>
        <v>21.407832634375005</v>
      </c>
      <c r="M90" s="87">
        <f t="shared" ref="M90" si="17">L90+M88</f>
        <v>-4.8033422607812426</v>
      </c>
      <c r="N90" s="87">
        <f t="shared" ref="N90" si="18">M90+N88</f>
        <v>-36.082840921664051</v>
      </c>
      <c r="O90" s="87">
        <f t="shared" ref="O90" si="19">N90+O88</f>
        <v>-136.83284092166411</v>
      </c>
      <c r="P90" s="87">
        <f t="shared" ref="P90" si="20">O90+P88</f>
        <v>-198.58284092166417</v>
      </c>
      <c r="Q90" s="87">
        <f t="shared" ref="Q90" si="21">P90+Q88</f>
        <v>-260.33284092166423</v>
      </c>
      <c r="R90" s="87">
        <f t="shared" ref="R90" si="22">Q90+R88</f>
        <v>-260.33284092166423</v>
      </c>
      <c r="S90" s="87">
        <f t="shared" ref="S90" si="23">R90+S88</f>
        <v>-260.33284092166423</v>
      </c>
      <c r="T90" s="87">
        <f t="shared" ref="T90" si="24">S90+T88</f>
        <v>-260.33284092166423</v>
      </c>
      <c r="U90" s="87">
        <f t="shared" ref="U90" si="25">T90+U88</f>
        <v>-260.33284092166423</v>
      </c>
      <c r="V90" s="87">
        <f t="shared" ref="V90" si="26">U90+V88</f>
        <v>-260.33284092166423</v>
      </c>
      <c r="W90" s="87">
        <f t="shared" ref="W90" si="27">V90+W88</f>
        <v>-260.33284092166423</v>
      </c>
      <c r="X90" s="87">
        <f t="shared" ref="X90" si="28">W90+X88</f>
        <v>-260.33284092166423</v>
      </c>
      <c r="Y90" s="87">
        <f t="shared" ref="Y90" si="29">X90+Y88</f>
        <v>-686.08284092166423</v>
      </c>
      <c r="Z90" s="87">
        <f t="shared" ref="Z90" si="30">Y90+Z88</f>
        <v>-747.83284092166423</v>
      </c>
      <c r="AA90" s="87">
        <f t="shared" ref="AA90" si="31">Z90+AA88</f>
        <v>-809.58284092166423</v>
      </c>
      <c r="AB90" s="87">
        <f t="shared" ref="AB90" si="32">AA90+AB88</f>
        <v>-809.58284092166423</v>
      </c>
      <c r="AC90" s="87">
        <f t="shared" ref="AC90" si="33">AB90+AC88</f>
        <v>-809.58284092166423</v>
      </c>
      <c r="AD90" s="87">
        <f t="shared" ref="AD90" si="34">AC90+AD88</f>
        <v>-809.58284092166423</v>
      </c>
      <c r="AE90" s="87">
        <f t="shared" ref="AE90" si="35">AD90+AE88</f>
        <v>-809.58284092166423</v>
      </c>
      <c r="AF90" s="87">
        <f t="shared" ref="AF90" si="36">AE90+AF88</f>
        <v>-809.58284092166423</v>
      </c>
      <c r="AG90" s="87">
        <f t="shared" ref="AG90" si="37">AF90+AG88</f>
        <v>-809.58284092166423</v>
      </c>
      <c r="AH90" s="87">
        <f t="shared" ref="AH90" si="38">AG90+AH88</f>
        <v>-1235.3328409216642</v>
      </c>
    </row>
    <row r="91" spans="2:36" x14ac:dyDescent="0.25">
      <c r="B91" s="66"/>
      <c r="C91" s="66"/>
      <c r="D91" s="80"/>
      <c r="E91" s="81"/>
      <c r="F91" s="82"/>
      <c r="G91" s="81"/>
      <c r="H91" s="82"/>
      <c r="I91" s="82"/>
      <c r="J91" s="186"/>
      <c r="K91" s="82"/>
      <c r="L91" s="82"/>
      <c r="M91" s="81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</row>
    <row r="92" spans="2:36" x14ac:dyDescent="0.25">
      <c r="B92" s="66" t="s">
        <v>55</v>
      </c>
      <c r="C92" s="66"/>
      <c r="D92" s="80"/>
      <c r="E92" s="81" t="s">
        <v>56</v>
      </c>
      <c r="F92" s="205" t="e">
        <f>NPV($C$5,E88:N88)</f>
        <v>#REF!</v>
      </c>
      <c r="G92" s="81"/>
      <c r="H92" s="82"/>
      <c r="I92" s="82"/>
      <c r="J92" s="186"/>
      <c r="K92" s="82"/>
      <c r="L92" s="82"/>
      <c r="M92" s="81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</row>
    <row r="93" spans="2:36" x14ac:dyDescent="0.25">
      <c r="B93" s="66"/>
      <c r="C93" s="66"/>
      <c r="D93" s="80"/>
      <c r="E93" s="81" t="s">
        <v>57</v>
      </c>
      <c r="F93" s="205" t="e">
        <f>NPV($C$5,E88:X88)</f>
        <v>#REF!</v>
      </c>
      <c r="G93" s="81"/>
      <c r="H93" s="82"/>
      <c r="I93" s="82"/>
      <c r="J93" s="186"/>
      <c r="K93" s="82"/>
      <c r="L93" s="82"/>
      <c r="M93" s="81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</row>
    <row r="94" spans="2:36" x14ac:dyDescent="0.25">
      <c r="B94" s="66"/>
      <c r="C94" s="66"/>
      <c r="D94" s="80"/>
      <c r="E94" s="81" t="s">
        <v>58</v>
      </c>
      <c r="F94" s="205" t="e">
        <f>NPV($C$5,E88:AH88)</f>
        <v>#REF!</v>
      </c>
      <c r="G94" s="81"/>
      <c r="H94" s="82"/>
      <c r="I94" s="82"/>
      <c r="J94" s="186"/>
      <c r="K94" s="82"/>
      <c r="L94" s="82"/>
      <c r="M94" s="81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</row>
    <row r="95" spans="2:36" x14ac:dyDescent="0.25">
      <c r="B95" s="66"/>
      <c r="C95" s="66"/>
      <c r="D95" s="80"/>
      <c r="E95" s="81"/>
      <c r="F95" s="82"/>
      <c r="G95" s="81"/>
      <c r="H95" s="82"/>
      <c r="I95" s="82"/>
      <c r="J95" s="186"/>
      <c r="K95" s="82"/>
      <c r="L95" s="82"/>
      <c r="M95" s="81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</row>
    <row r="96" spans="2:36" x14ac:dyDescent="0.25">
      <c r="B96" s="66" t="s">
        <v>59</v>
      </c>
      <c r="C96" s="66"/>
      <c r="D96" s="80"/>
      <c r="E96" s="81" t="s">
        <v>60</v>
      </c>
      <c r="F96" s="217">
        <f>IRR(E88:N88)</f>
        <v>5.6609702421148933E-2</v>
      </c>
      <c r="G96" s="81"/>
      <c r="H96" s="82"/>
      <c r="I96" s="82"/>
      <c r="J96" s="186"/>
      <c r="K96" s="82"/>
      <c r="L96" s="82"/>
      <c r="M96" s="81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</row>
    <row r="97" spans="1:34" x14ac:dyDescent="0.25">
      <c r="B97" s="66"/>
      <c r="C97" s="66"/>
      <c r="D97" s="80"/>
      <c r="E97" s="81" t="s">
        <v>61</v>
      </c>
      <c r="F97" s="217">
        <f>IRR(E88:X88)</f>
        <v>0.18208132747794181</v>
      </c>
      <c r="G97" s="81"/>
      <c r="H97" s="82"/>
      <c r="I97" s="82"/>
      <c r="J97" s="186"/>
      <c r="K97" s="82"/>
      <c r="L97" s="82"/>
      <c r="M97" s="81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</row>
    <row r="98" spans="1:34" x14ac:dyDescent="0.25">
      <c r="B98" s="66"/>
      <c r="C98" s="66"/>
      <c r="D98" s="80"/>
      <c r="E98" s="81" t="s">
        <v>62</v>
      </c>
      <c r="F98" s="217">
        <f>IRR(E88:AH88)</f>
        <v>0.2116701730046664</v>
      </c>
      <c r="G98" s="81"/>
      <c r="H98" s="82"/>
      <c r="I98" s="82"/>
      <c r="J98" s="186"/>
      <c r="K98" s="82"/>
      <c r="L98" s="82"/>
      <c r="M98" s="81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</row>
    <row r="99" spans="1:34" s="186" customFormat="1" ht="15.75" x14ac:dyDescent="0.25">
      <c r="B99" s="188"/>
      <c r="C99" s="1"/>
      <c r="D99" s="1"/>
      <c r="E99" s="160"/>
      <c r="F99" s="1"/>
      <c r="G99" s="160"/>
      <c r="H99" s="1"/>
      <c r="I99" s="1"/>
      <c r="K99" s="1"/>
      <c r="L99" s="1"/>
      <c r="M99" s="160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s="186" customFormat="1" ht="15.75" x14ac:dyDescent="0.25">
      <c r="B100" s="188"/>
      <c r="C100" s="1"/>
      <c r="D100" s="1"/>
      <c r="E100" s="160"/>
      <c r="F100" s="1"/>
      <c r="G100" s="160"/>
      <c r="H100" s="1"/>
      <c r="I100" s="1"/>
      <c r="K100" s="1"/>
      <c r="L100" s="1"/>
      <c r="M100" s="160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s="186" customFormat="1" x14ac:dyDescent="0.25">
      <c r="J101" s="185"/>
    </row>
    <row r="102" spans="1:34" s="186" customFormat="1" x14ac:dyDescent="0.25">
      <c r="J102" s="185"/>
    </row>
    <row r="103" spans="1:34" s="189" customFormat="1" ht="18" thickBot="1" x14ac:dyDescent="0.35">
      <c r="A103" s="189" t="s">
        <v>134</v>
      </c>
      <c r="B103" s="3" t="s">
        <v>132</v>
      </c>
      <c r="C103" s="3"/>
      <c r="D103" s="3"/>
      <c r="E103" s="3"/>
      <c r="F103" s="3"/>
      <c r="G103" s="3"/>
      <c r="H103" s="3"/>
      <c r="J103" s="182"/>
    </row>
    <row r="104" spans="1:34" s="186" customFormat="1" ht="16.5" thickTop="1" thickBot="1" x14ac:dyDescent="0.3">
      <c r="B104" s="2"/>
      <c r="C104" s="2"/>
      <c r="D104" s="2"/>
      <c r="E104" s="2"/>
      <c r="F104" s="2"/>
      <c r="G104" s="2"/>
      <c r="H104" s="2"/>
      <c r="J104" s="185"/>
    </row>
    <row r="105" spans="1:34" s="186" customFormat="1" x14ac:dyDescent="0.25">
      <c r="B105" s="34" t="s">
        <v>6</v>
      </c>
      <c r="C105" s="35" t="s">
        <v>7</v>
      </c>
      <c r="D105" s="35" t="s">
        <v>1</v>
      </c>
      <c r="E105" s="35" t="s">
        <v>8</v>
      </c>
      <c r="F105" s="35" t="s">
        <v>1</v>
      </c>
      <c r="G105" s="35" t="s">
        <v>0</v>
      </c>
      <c r="H105" s="36"/>
      <c r="J105" s="185"/>
    </row>
    <row r="106" spans="1:34" s="186" customFormat="1" x14ac:dyDescent="0.25">
      <c r="B106" s="24" t="s">
        <v>87</v>
      </c>
      <c r="C106" s="98">
        <v>1</v>
      </c>
      <c r="D106" s="28" t="s">
        <v>1</v>
      </c>
      <c r="E106" s="98">
        <v>50</v>
      </c>
      <c r="F106" s="1" t="s">
        <v>2</v>
      </c>
      <c r="G106" s="209">
        <f>C106*E106</f>
        <v>50</v>
      </c>
      <c r="H106" s="106" t="s">
        <v>2</v>
      </c>
      <c r="J106" s="185"/>
    </row>
    <row r="107" spans="1:34" s="186" customFormat="1" x14ac:dyDescent="0.25">
      <c r="B107" s="24"/>
      <c r="C107" s="98"/>
      <c r="D107" s="28" t="s">
        <v>17</v>
      </c>
      <c r="E107" s="98"/>
      <c r="F107" s="1" t="s">
        <v>2</v>
      </c>
      <c r="G107" s="209">
        <f>C107*E107</f>
        <v>0</v>
      </c>
      <c r="H107" s="106" t="s">
        <v>2</v>
      </c>
      <c r="J107" s="185"/>
    </row>
    <row r="108" spans="1:34" s="186" customFormat="1" x14ac:dyDescent="0.25">
      <c r="B108" s="24" t="s">
        <v>21</v>
      </c>
      <c r="C108" s="4">
        <v>20</v>
      </c>
      <c r="D108" s="28" t="s">
        <v>20</v>
      </c>
      <c r="E108" s="98">
        <v>3</v>
      </c>
      <c r="F108" s="1" t="s">
        <v>2</v>
      </c>
      <c r="G108" s="209">
        <f>C108*E108</f>
        <v>60</v>
      </c>
      <c r="H108" s="106" t="s">
        <v>2</v>
      </c>
      <c r="J108" s="185"/>
    </row>
    <row r="109" spans="1:34" s="186" customFormat="1" x14ac:dyDescent="0.25">
      <c r="B109" s="39" t="s">
        <v>70</v>
      </c>
      <c r="C109" s="28"/>
      <c r="D109" s="28"/>
      <c r="E109" s="28"/>
      <c r="F109" s="1"/>
      <c r="G109" s="95">
        <f>SUM(G106:G108)</f>
        <v>110</v>
      </c>
      <c r="H109" s="106" t="s">
        <v>2</v>
      </c>
      <c r="J109" s="185"/>
    </row>
    <row r="110" spans="1:34" s="186" customFormat="1" x14ac:dyDescent="0.25">
      <c r="B110" s="88"/>
      <c r="C110" s="99"/>
      <c r="D110" s="99"/>
      <c r="E110" s="99"/>
      <c r="F110" s="44"/>
      <c r="G110" s="99"/>
      <c r="H110" s="107"/>
      <c r="J110" s="185"/>
    </row>
    <row r="111" spans="1:34" s="186" customFormat="1" x14ac:dyDescent="0.25">
      <c r="B111" s="39" t="s">
        <v>26</v>
      </c>
      <c r="C111" s="92" t="s">
        <v>7</v>
      </c>
      <c r="D111" s="92" t="s">
        <v>1</v>
      </c>
      <c r="E111" s="92" t="s">
        <v>8</v>
      </c>
      <c r="F111" s="90" t="s">
        <v>1</v>
      </c>
      <c r="G111" s="92"/>
      <c r="H111" s="112"/>
      <c r="J111" s="185"/>
    </row>
    <row r="112" spans="1:34" s="186" customFormat="1" x14ac:dyDescent="0.25">
      <c r="B112" s="24" t="s">
        <v>80</v>
      </c>
      <c r="C112" s="98"/>
      <c r="D112" s="28" t="s">
        <v>1</v>
      </c>
      <c r="E112" s="98"/>
      <c r="F112" s="1" t="s">
        <v>2</v>
      </c>
      <c r="G112" s="209">
        <f>C112*E112</f>
        <v>0</v>
      </c>
      <c r="H112" s="106" t="s">
        <v>2</v>
      </c>
      <c r="J112" s="185"/>
    </row>
    <row r="113" spans="2:36" s="186" customFormat="1" x14ac:dyDescent="0.25">
      <c r="B113" s="24" t="s">
        <v>81</v>
      </c>
      <c r="C113" s="98"/>
      <c r="D113" s="28" t="s">
        <v>17</v>
      </c>
      <c r="E113" s="98"/>
      <c r="F113" s="1" t="s">
        <v>2</v>
      </c>
      <c r="G113" s="209">
        <f>C113*E113</f>
        <v>0</v>
      </c>
      <c r="H113" s="106" t="s">
        <v>2</v>
      </c>
      <c r="J113" s="185"/>
    </row>
    <row r="114" spans="2:36" s="186" customFormat="1" x14ac:dyDescent="0.25">
      <c r="B114" s="24" t="s">
        <v>21</v>
      </c>
      <c r="C114" s="4">
        <v>20</v>
      </c>
      <c r="D114" s="28" t="s">
        <v>20</v>
      </c>
      <c r="E114" s="98">
        <v>3</v>
      </c>
      <c r="F114" s="1" t="s">
        <v>2</v>
      </c>
      <c r="G114" s="209">
        <f>C114*E114</f>
        <v>60</v>
      </c>
      <c r="H114" s="106" t="s">
        <v>2</v>
      </c>
      <c r="J114" s="185"/>
    </row>
    <row r="115" spans="2:36" s="186" customFormat="1" x14ac:dyDescent="0.25">
      <c r="B115" s="39" t="s">
        <v>70</v>
      </c>
      <c r="C115" s="28"/>
      <c r="D115" s="28"/>
      <c r="E115" s="28"/>
      <c r="F115" s="1"/>
      <c r="G115" s="95">
        <f>SUM(G114:G114)</f>
        <v>60</v>
      </c>
      <c r="H115" s="106" t="s">
        <v>2</v>
      </c>
      <c r="J115" s="185"/>
    </row>
    <row r="116" spans="2:36" s="186" customFormat="1" x14ac:dyDescent="0.25">
      <c r="B116" s="88"/>
      <c r="C116" s="99"/>
      <c r="D116" s="99"/>
      <c r="E116" s="99"/>
      <c r="F116" s="44"/>
      <c r="G116" s="99"/>
      <c r="H116" s="107"/>
      <c r="J116" s="185"/>
    </row>
    <row r="117" spans="2:36" s="186" customFormat="1" x14ac:dyDescent="0.25">
      <c r="B117" s="39" t="s">
        <v>23</v>
      </c>
      <c r="C117" s="28"/>
      <c r="D117" s="28"/>
      <c r="E117" s="28"/>
      <c r="F117" s="1"/>
      <c r="G117" s="28"/>
      <c r="H117" s="106"/>
      <c r="J117" s="185"/>
    </row>
    <row r="118" spans="2:36" s="186" customFormat="1" x14ac:dyDescent="0.25">
      <c r="B118" s="24" t="s">
        <v>88</v>
      </c>
      <c r="C118" s="4">
        <v>1</v>
      </c>
      <c r="D118" s="28" t="s">
        <v>83</v>
      </c>
      <c r="E118" s="4">
        <v>24</v>
      </c>
      <c r="F118" s="1" t="s">
        <v>2</v>
      </c>
      <c r="G118" s="209">
        <f>C118*E118</f>
        <v>24</v>
      </c>
      <c r="H118" s="106" t="s">
        <v>2</v>
      </c>
      <c r="J118" s="185"/>
    </row>
    <row r="119" spans="2:36" s="186" customFormat="1" x14ac:dyDescent="0.25">
      <c r="B119" s="24" t="s">
        <v>89</v>
      </c>
      <c r="C119" s="4">
        <v>10</v>
      </c>
      <c r="D119" s="28" t="s">
        <v>25</v>
      </c>
      <c r="E119" s="98">
        <v>1.5</v>
      </c>
      <c r="F119" s="1" t="s">
        <v>2</v>
      </c>
      <c r="G119" s="209">
        <f>C119*E119</f>
        <v>15</v>
      </c>
      <c r="H119" s="106" t="s">
        <v>2</v>
      </c>
      <c r="J119" s="185"/>
    </row>
    <row r="120" spans="2:36" s="186" customFormat="1" x14ac:dyDescent="0.25">
      <c r="B120" s="24" t="s">
        <v>90</v>
      </c>
      <c r="C120" s="4">
        <v>50</v>
      </c>
      <c r="D120" s="28" t="s">
        <v>91</v>
      </c>
      <c r="E120" s="98">
        <v>1</v>
      </c>
      <c r="F120" s="1" t="s">
        <v>2</v>
      </c>
      <c r="G120" s="209">
        <f>C120*E120</f>
        <v>50</v>
      </c>
      <c r="H120" s="106" t="s">
        <v>2</v>
      </c>
      <c r="J120" s="185"/>
    </row>
    <row r="121" spans="2:36" s="186" customFormat="1" ht="15.75" thickBot="1" x14ac:dyDescent="0.3">
      <c r="B121" s="183" t="s">
        <v>86</v>
      </c>
      <c r="C121" s="184"/>
      <c r="D121" s="18"/>
      <c r="E121" s="184"/>
      <c r="F121" s="18"/>
      <c r="G121" s="5">
        <f>SUM(G118:G120)</f>
        <v>89</v>
      </c>
      <c r="H121" s="114" t="s">
        <v>2</v>
      </c>
      <c r="J121" s="185"/>
    </row>
    <row r="122" spans="2:36" s="186" customFormat="1" x14ac:dyDescent="0.25">
      <c r="J122" s="185"/>
      <c r="M122" s="46"/>
    </row>
    <row r="123" spans="2:36" ht="15.75" thickBot="1" x14ac:dyDescent="0.3">
      <c r="B123" s="9" t="s">
        <v>42</v>
      </c>
      <c r="C123" s="9"/>
      <c r="D123" s="9"/>
      <c r="E123" s="9"/>
      <c r="F123" s="9"/>
      <c r="G123" s="9"/>
      <c r="H123" s="9"/>
      <c r="I123" s="9"/>
      <c r="J123" s="6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2:36" x14ac:dyDescent="0.25">
      <c r="B124" s="64" t="s">
        <v>44</v>
      </c>
      <c r="C124" s="64"/>
      <c r="D124" s="64" t="s">
        <v>1</v>
      </c>
      <c r="E124" s="65" t="s">
        <v>45</v>
      </c>
      <c r="F124" s="64"/>
      <c r="G124" s="65"/>
      <c r="H124" s="64"/>
      <c r="I124" s="64"/>
      <c r="J124" s="53"/>
      <c r="K124" s="64"/>
      <c r="L124" s="64"/>
      <c r="M124" s="65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64"/>
      <c r="AG124" s="64"/>
      <c r="AH124" s="64"/>
    </row>
    <row r="125" spans="2:36" x14ac:dyDescent="0.25">
      <c r="B125" s="67"/>
      <c r="C125" s="67"/>
      <c r="D125" s="67"/>
      <c r="E125" s="117">
        <v>1</v>
      </c>
      <c r="F125" s="77">
        <v>2</v>
      </c>
      <c r="G125" s="117">
        <v>3</v>
      </c>
      <c r="H125" s="77">
        <v>4</v>
      </c>
      <c r="I125" s="77">
        <v>5</v>
      </c>
      <c r="J125" s="215">
        <v>6</v>
      </c>
      <c r="K125" s="77">
        <v>7</v>
      </c>
      <c r="L125" s="77">
        <v>8</v>
      </c>
      <c r="M125" s="117">
        <v>9</v>
      </c>
      <c r="N125" s="77">
        <v>10</v>
      </c>
      <c r="O125" s="77">
        <v>11</v>
      </c>
      <c r="P125" s="77">
        <v>12</v>
      </c>
      <c r="Q125" s="77">
        <v>13</v>
      </c>
      <c r="R125" s="77">
        <v>14</v>
      </c>
      <c r="S125" s="77">
        <v>15</v>
      </c>
      <c r="T125" s="77">
        <v>16</v>
      </c>
      <c r="U125" s="77">
        <v>17</v>
      </c>
      <c r="V125" s="77">
        <v>18</v>
      </c>
      <c r="W125" s="77">
        <v>19</v>
      </c>
      <c r="X125" s="77">
        <v>20</v>
      </c>
      <c r="Y125" s="77">
        <v>21</v>
      </c>
      <c r="Z125" s="77">
        <v>22</v>
      </c>
      <c r="AA125" s="77">
        <v>23</v>
      </c>
      <c r="AB125" s="77">
        <v>24</v>
      </c>
      <c r="AC125" s="77">
        <v>25</v>
      </c>
      <c r="AD125" s="77">
        <v>26</v>
      </c>
      <c r="AE125" s="77">
        <v>27</v>
      </c>
      <c r="AF125" s="77">
        <v>28</v>
      </c>
      <c r="AG125" s="77">
        <v>29</v>
      </c>
      <c r="AH125" s="77">
        <v>30</v>
      </c>
    </row>
    <row r="126" spans="2:36" x14ac:dyDescent="0.25">
      <c r="B126" s="67"/>
      <c r="C126" s="67"/>
      <c r="D126" s="67"/>
      <c r="E126" s="117"/>
      <c r="F126" s="77"/>
      <c r="G126" s="117"/>
      <c r="H126" s="77"/>
      <c r="I126" s="77"/>
      <c r="J126" s="215"/>
      <c r="K126" s="77"/>
      <c r="L126" s="77"/>
      <c r="M126" s="11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</row>
    <row r="127" spans="2:36" x14ac:dyDescent="0.25">
      <c r="B127" s="67" t="s">
        <v>46</v>
      </c>
      <c r="C127" s="67"/>
      <c r="D127" s="70" t="s">
        <v>47</v>
      </c>
      <c r="E127" s="229">
        <f>$G$106+$G$107</f>
        <v>50</v>
      </c>
      <c r="F127" s="229"/>
      <c r="G127" s="229"/>
      <c r="H127" s="229"/>
      <c r="I127" s="229"/>
      <c r="J127" s="229">
        <f>$G$106+$G$107</f>
        <v>50</v>
      </c>
      <c r="K127" s="229"/>
      <c r="L127" s="229"/>
      <c r="M127" s="229"/>
      <c r="N127" s="229"/>
      <c r="O127" s="229">
        <f>$G$106+$G$107</f>
        <v>50</v>
      </c>
      <c r="P127" s="229"/>
      <c r="Q127" s="229"/>
      <c r="R127" s="229"/>
      <c r="S127" s="229"/>
      <c r="T127" s="229">
        <f>$G$106+$G$107</f>
        <v>50</v>
      </c>
      <c r="U127" s="229"/>
      <c r="V127" s="229"/>
      <c r="W127" s="229"/>
      <c r="X127" s="229"/>
      <c r="Y127" s="229">
        <f>$G$106+$G$107</f>
        <v>50</v>
      </c>
      <c r="Z127" s="229"/>
      <c r="AA127" s="229"/>
      <c r="AB127" s="229"/>
      <c r="AC127" s="229"/>
      <c r="AD127" s="229">
        <f>$G$106+$G$107</f>
        <v>50</v>
      </c>
      <c r="AE127" s="229"/>
      <c r="AF127" s="229"/>
      <c r="AG127" s="229"/>
      <c r="AH127" s="229"/>
    </row>
    <row r="128" spans="2:36" ht="15.75" thickBot="1" x14ac:dyDescent="0.3">
      <c r="B128" s="67" t="s">
        <v>48</v>
      </c>
      <c r="C128" s="67"/>
      <c r="D128" s="70" t="s">
        <v>47</v>
      </c>
      <c r="E128" s="118">
        <f>G108</f>
        <v>60</v>
      </c>
      <c r="F128" s="118">
        <f t="shared" ref="F128:AH128" si="39">$G$114</f>
        <v>60</v>
      </c>
      <c r="G128" s="118">
        <f t="shared" si="39"/>
        <v>60</v>
      </c>
      <c r="H128" s="118">
        <f t="shared" si="39"/>
        <v>60</v>
      </c>
      <c r="I128" s="118">
        <f t="shared" si="39"/>
        <v>60</v>
      </c>
      <c r="J128" s="118">
        <f t="shared" si="39"/>
        <v>60</v>
      </c>
      <c r="K128" s="118">
        <f t="shared" si="39"/>
        <v>60</v>
      </c>
      <c r="L128" s="118">
        <f t="shared" si="39"/>
        <v>60</v>
      </c>
      <c r="M128" s="118">
        <f t="shared" si="39"/>
        <v>60</v>
      </c>
      <c r="N128" s="118">
        <f t="shared" si="39"/>
        <v>60</v>
      </c>
      <c r="O128" s="118">
        <f t="shared" si="39"/>
        <v>60</v>
      </c>
      <c r="P128" s="118">
        <f t="shared" si="39"/>
        <v>60</v>
      </c>
      <c r="Q128" s="118">
        <f t="shared" si="39"/>
        <v>60</v>
      </c>
      <c r="R128" s="118">
        <f t="shared" si="39"/>
        <v>60</v>
      </c>
      <c r="S128" s="118">
        <f t="shared" si="39"/>
        <v>60</v>
      </c>
      <c r="T128" s="118">
        <f t="shared" si="39"/>
        <v>60</v>
      </c>
      <c r="U128" s="118">
        <f t="shared" si="39"/>
        <v>60</v>
      </c>
      <c r="V128" s="118">
        <f t="shared" si="39"/>
        <v>60</v>
      </c>
      <c r="W128" s="118">
        <f t="shared" si="39"/>
        <v>60</v>
      </c>
      <c r="X128" s="118">
        <f t="shared" si="39"/>
        <v>60</v>
      </c>
      <c r="Y128" s="118">
        <f t="shared" si="39"/>
        <v>60</v>
      </c>
      <c r="Z128" s="118">
        <f t="shared" si="39"/>
        <v>60</v>
      </c>
      <c r="AA128" s="118">
        <f t="shared" si="39"/>
        <v>60</v>
      </c>
      <c r="AB128" s="118">
        <f t="shared" si="39"/>
        <v>60</v>
      </c>
      <c r="AC128" s="118">
        <f t="shared" si="39"/>
        <v>60</v>
      </c>
      <c r="AD128" s="118">
        <f t="shared" si="39"/>
        <v>60</v>
      </c>
      <c r="AE128" s="118">
        <f t="shared" si="39"/>
        <v>60</v>
      </c>
      <c r="AF128" s="118">
        <f t="shared" si="39"/>
        <v>60</v>
      </c>
      <c r="AG128" s="118">
        <f t="shared" si="39"/>
        <v>60</v>
      </c>
      <c r="AH128" s="118">
        <f t="shared" si="39"/>
        <v>60</v>
      </c>
      <c r="AJ128" s="2" t="s">
        <v>64</v>
      </c>
    </row>
    <row r="129" spans="2:36" ht="15.75" thickTop="1" x14ac:dyDescent="0.25">
      <c r="B129" s="74" t="s">
        <v>49</v>
      </c>
      <c r="C129" s="74"/>
      <c r="D129" s="70" t="s">
        <v>47</v>
      </c>
      <c r="E129" s="87">
        <f>SUM(E127:E128)</f>
        <v>110</v>
      </c>
      <c r="F129" s="87">
        <f t="shared" ref="F129:AH129" si="40">SUM(F127:F128)</f>
        <v>60</v>
      </c>
      <c r="G129" s="87">
        <f t="shared" si="40"/>
        <v>60</v>
      </c>
      <c r="H129" s="87">
        <f t="shared" si="40"/>
        <v>60</v>
      </c>
      <c r="I129" s="87">
        <f t="shared" si="40"/>
        <v>60</v>
      </c>
      <c r="J129" s="5">
        <f t="shared" si="40"/>
        <v>110</v>
      </c>
      <c r="K129" s="87">
        <f t="shared" si="40"/>
        <v>60</v>
      </c>
      <c r="L129" s="87">
        <f t="shared" si="40"/>
        <v>60</v>
      </c>
      <c r="M129" s="87">
        <f t="shared" si="40"/>
        <v>60</v>
      </c>
      <c r="N129" s="87">
        <f t="shared" si="40"/>
        <v>60</v>
      </c>
      <c r="O129" s="87">
        <f t="shared" si="40"/>
        <v>110</v>
      </c>
      <c r="P129" s="87">
        <f t="shared" si="40"/>
        <v>60</v>
      </c>
      <c r="Q129" s="87">
        <f t="shared" si="40"/>
        <v>60</v>
      </c>
      <c r="R129" s="87">
        <f t="shared" si="40"/>
        <v>60</v>
      </c>
      <c r="S129" s="87">
        <f t="shared" si="40"/>
        <v>60</v>
      </c>
      <c r="T129" s="87">
        <f t="shared" si="40"/>
        <v>110</v>
      </c>
      <c r="U129" s="87">
        <f t="shared" si="40"/>
        <v>60</v>
      </c>
      <c r="V129" s="87">
        <f t="shared" si="40"/>
        <v>60</v>
      </c>
      <c r="W129" s="87">
        <f t="shared" si="40"/>
        <v>60</v>
      </c>
      <c r="X129" s="87">
        <f t="shared" si="40"/>
        <v>60</v>
      </c>
      <c r="Y129" s="87">
        <f t="shared" si="40"/>
        <v>110</v>
      </c>
      <c r="Z129" s="87">
        <f t="shared" si="40"/>
        <v>60</v>
      </c>
      <c r="AA129" s="87">
        <f t="shared" si="40"/>
        <v>60</v>
      </c>
      <c r="AB129" s="87">
        <f t="shared" si="40"/>
        <v>60</v>
      </c>
      <c r="AC129" s="87">
        <f t="shared" si="40"/>
        <v>60</v>
      </c>
      <c r="AD129" s="87">
        <f t="shared" si="40"/>
        <v>110</v>
      </c>
      <c r="AE129" s="87">
        <f t="shared" si="40"/>
        <v>60</v>
      </c>
      <c r="AF129" s="87">
        <f t="shared" si="40"/>
        <v>60</v>
      </c>
      <c r="AG129" s="87">
        <f t="shared" si="40"/>
        <v>60</v>
      </c>
      <c r="AH129" s="87">
        <f t="shared" si="40"/>
        <v>60</v>
      </c>
      <c r="AJ129" s="190">
        <f>AVERAGE(E129:AH129)</f>
        <v>70</v>
      </c>
    </row>
    <row r="130" spans="2:36" x14ac:dyDescent="0.25">
      <c r="B130" s="67"/>
      <c r="C130" s="67"/>
      <c r="D130" s="67"/>
      <c r="E130" s="76"/>
      <c r="F130" s="77"/>
      <c r="G130" s="77"/>
      <c r="H130" s="77"/>
      <c r="I130" s="77"/>
      <c r="J130" s="215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</row>
    <row r="131" spans="2:36" x14ac:dyDescent="0.25">
      <c r="B131" s="64" t="s">
        <v>50</v>
      </c>
      <c r="C131" s="64"/>
      <c r="D131" s="64" t="s">
        <v>1</v>
      </c>
      <c r="E131" s="115"/>
      <c r="F131" s="116"/>
      <c r="G131" s="116"/>
      <c r="H131" s="116"/>
      <c r="I131" s="116"/>
      <c r="J131" s="102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</row>
    <row r="132" spans="2:36" x14ac:dyDescent="0.25">
      <c r="B132" s="67"/>
      <c r="C132" s="67"/>
      <c r="D132" s="69"/>
      <c r="E132" s="119"/>
      <c r="F132" s="120"/>
      <c r="G132" s="120"/>
      <c r="H132" s="120"/>
      <c r="I132" s="120"/>
      <c r="J132" s="215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</row>
    <row r="133" spans="2:36" ht="15.75" thickBot="1" x14ac:dyDescent="0.3">
      <c r="B133" s="74" t="s">
        <v>51</v>
      </c>
      <c r="C133" s="74"/>
      <c r="D133" s="70" t="s">
        <v>47</v>
      </c>
      <c r="E133" s="118">
        <f>$G$121</f>
        <v>89</v>
      </c>
      <c r="F133" s="118">
        <f>$G$121</f>
        <v>89</v>
      </c>
      <c r="G133" s="118">
        <f t="shared" ref="G133:AH133" si="41">$G$121</f>
        <v>89</v>
      </c>
      <c r="H133" s="118">
        <f t="shared" si="41"/>
        <v>89</v>
      </c>
      <c r="I133" s="118">
        <f t="shared" si="41"/>
        <v>89</v>
      </c>
      <c r="J133" s="118">
        <f t="shared" si="41"/>
        <v>89</v>
      </c>
      <c r="K133" s="118">
        <f t="shared" si="41"/>
        <v>89</v>
      </c>
      <c r="L133" s="118">
        <f t="shared" si="41"/>
        <v>89</v>
      </c>
      <c r="M133" s="118">
        <f t="shared" si="41"/>
        <v>89</v>
      </c>
      <c r="N133" s="118">
        <f t="shared" si="41"/>
        <v>89</v>
      </c>
      <c r="O133" s="118">
        <f t="shared" si="41"/>
        <v>89</v>
      </c>
      <c r="P133" s="118">
        <f t="shared" si="41"/>
        <v>89</v>
      </c>
      <c r="Q133" s="118">
        <f t="shared" si="41"/>
        <v>89</v>
      </c>
      <c r="R133" s="118">
        <f t="shared" si="41"/>
        <v>89</v>
      </c>
      <c r="S133" s="118">
        <f t="shared" si="41"/>
        <v>89</v>
      </c>
      <c r="T133" s="118">
        <f t="shared" si="41"/>
        <v>89</v>
      </c>
      <c r="U133" s="118">
        <f t="shared" si="41"/>
        <v>89</v>
      </c>
      <c r="V133" s="118">
        <f t="shared" si="41"/>
        <v>89</v>
      </c>
      <c r="W133" s="118">
        <f t="shared" si="41"/>
        <v>89</v>
      </c>
      <c r="X133" s="118">
        <f t="shared" si="41"/>
        <v>89</v>
      </c>
      <c r="Y133" s="118">
        <f t="shared" si="41"/>
        <v>89</v>
      </c>
      <c r="Z133" s="118">
        <f t="shared" si="41"/>
        <v>89</v>
      </c>
      <c r="AA133" s="118">
        <f t="shared" si="41"/>
        <v>89</v>
      </c>
      <c r="AB133" s="118">
        <f t="shared" si="41"/>
        <v>89</v>
      </c>
      <c r="AC133" s="118">
        <f t="shared" si="41"/>
        <v>89</v>
      </c>
      <c r="AD133" s="118">
        <f t="shared" si="41"/>
        <v>89</v>
      </c>
      <c r="AE133" s="118">
        <f t="shared" si="41"/>
        <v>89</v>
      </c>
      <c r="AF133" s="118">
        <f t="shared" si="41"/>
        <v>89</v>
      </c>
      <c r="AG133" s="118">
        <f t="shared" si="41"/>
        <v>89</v>
      </c>
      <c r="AH133" s="118">
        <f t="shared" si="41"/>
        <v>89</v>
      </c>
      <c r="AJ133" s="190">
        <f>AVERAGE(E133:AH133)</f>
        <v>89</v>
      </c>
    </row>
    <row r="134" spans="2:36" ht="15.75" thickTop="1" x14ac:dyDescent="0.25">
      <c r="B134" s="66"/>
      <c r="C134" s="66"/>
      <c r="D134" s="80"/>
      <c r="E134" s="81"/>
      <c r="F134" s="82"/>
      <c r="G134" s="81"/>
      <c r="H134" s="82"/>
      <c r="I134" s="82"/>
      <c r="J134" s="215"/>
      <c r="K134" s="82"/>
      <c r="L134" s="82"/>
      <c r="M134" s="81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</row>
    <row r="135" spans="2:36" x14ac:dyDescent="0.25">
      <c r="B135" s="64" t="s">
        <v>52</v>
      </c>
      <c r="C135" s="63"/>
      <c r="D135" s="63"/>
      <c r="E135" s="83"/>
      <c r="F135" s="84"/>
      <c r="G135" s="83"/>
      <c r="H135" s="84"/>
      <c r="I135" s="84"/>
      <c r="J135" s="102"/>
      <c r="K135" s="84"/>
      <c r="L135" s="84"/>
      <c r="M135" s="83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</row>
    <row r="136" spans="2:36" x14ac:dyDescent="0.25">
      <c r="B136" s="66"/>
      <c r="C136" s="66"/>
      <c r="D136" s="80"/>
      <c r="E136" s="81"/>
      <c r="F136" s="82"/>
      <c r="G136" s="81"/>
      <c r="H136" s="82"/>
      <c r="I136" s="82"/>
      <c r="J136" s="215"/>
      <c r="K136" s="82"/>
      <c r="L136" s="82"/>
      <c r="M136" s="81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</row>
    <row r="137" spans="2:36" x14ac:dyDescent="0.25">
      <c r="B137" s="79" t="s">
        <v>53</v>
      </c>
      <c r="C137" s="79"/>
      <c r="D137" s="70" t="s">
        <v>47</v>
      </c>
      <c r="E137" s="229">
        <f t="shared" ref="E137:AH137" si="42">E133-E129</f>
        <v>-21</v>
      </c>
      <c r="F137" s="229">
        <f t="shared" si="42"/>
        <v>29</v>
      </c>
      <c r="G137" s="229">
        <f t="shared" si="42"/>
        <v>29</v>
      </c>
      <c r="H137" s="229">
        <f t="shared" si="42"/>
        <v>29</v>
      </c>
      <c r="I137" s="229">
        <f t="shared" si="42"/>
        <v>29</v>
      </c>
      <c r="J137" s="229">
        <f t="shared" si="42"/>
        <v>-21</v>
      </c>
      <c r="K137" s="229">
        <f t="shared" si="42"/>
        <v>29</v>
      </c>
      <c r="L137" s="229">
        <f t="shared" si="42"/>
        <v>29</v>
      </c>
      <c r="M137" s="229">
        <f t="shared" si="42"/>
        <v>29</v>
      </c>
      <c r="N137" s="229">
        <f t="shared" si="42"/>
        <v>29</v>
      </c>
      <c r="O137" s="229">
        <f t="shared" si="42"/>
        <v>-21</v>
      </c>
      <c r="P137" s="229">
        <f t="shared" si="42"/>
        <v>29</v>
      </c>
      <c r="Q137" s="229">
        <f t="shared" si="42"/>
        <v>29</v>
      </c>
      <c r="R137" s="229">
        <f t="shared" si="42"/>
        <v>29</v>
      </c>
      <c r="S137" s="229">
        <f t="shared" si="42"/>
        <v>29</v>
      </c>
      <c r="T137" s="229">
        <f t="shared" si="42"/>
        <v>-21</v>
      </c>
      <c r="U137" s="229">
        <f t="shared" si="42"/>
        <v>29</v>
      </c>
      <c r="V137" s="229">
        <f t="shared" si="42"/>
        <v>29</v>
      </c>
      <c r="W137" s="229">
        <f t="shared" si="42"/>
        <v>29</v>
      </c>
      <c r="X137" s="229">
        <f t="shared" si="42"/>
        <v>29</v>
      </c>
      <c r="Y137" s="229">
        <f t="shared" si="42"/>
        <v>-21</v>
      </c>
      <c r="Z137" s="229">
        <f t="shared" si="42"/>
        <v>29</v>
      </c>
      <c r="AA137" s="229">
        <f t="shared" si="42"/>
        <v>29</v>
      </c>
      <c r="AB137" s="229">
        <f t="shared" si="42"/>
        <v>29</v>
      </c>
      <c r="AC137" s="229">
        <f t="shared" si="42"/>
        <v>29</v>
      </c>
      <c r="AD137" s="229">
        <f t="shared" si="42"/>
        <v>-21</v>
      </c>
      <c r="AE137" s="229">
        <f t="shared" si="42"/>
        <v>29</v>
      </c>
      <c r="AF137" s="229">
        <f t="shared" si="42"/>
        <v>29</v>
      </c>
      <c r="AG137" s="229">
        <f t="shared" si="42"/>
        <v>29</v>
      </c>
      <c r="AH137" s="229">
        <f t="shared" si="42"/>
        <v>29</v>
      </c>
      <c r="AJ137" s="79">
        <f>AVERAGE(E137:AH137)</f>
        <v>19</v>
      </c>
    </row>
    <row r="138" spans="2:36" x14ac:dyDescent="0.25">
      <c r="B138" s="66"/>
      <c r="C138" s="66"/>
      <c r="D138" s="80"/>
      <c r="E138" s="81"/>
      <c r="F138" s="82"/>
      <c r="G138" s="86"/>
      <c r="H138" s="82"/>
      <c r="I138" s="82"/>
      <c r="J138" s="215"/>
      <c r="K138" s="82"/>
      <c r="L138" s="82"/>
      <c r="M138" s="81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</row>
    <row r="139" spans="2:36" x14ac:dyDescent="0.25">
      <c r="B139" s="79" t="s">
        <v>54</v>
      </c>
      <c r="C139" s="79"/>
      <c r="D139" s="70" t="s">
        <v>47</v>
      </c>
      <c r="E139" s="87">
        <f>E137</f>
        <v>-21</v>
      </c>
      <c r="F139" s="87">
        <f t="shared" ref="F139:AH139" si="43">E139+F137</f>
        <v>8</v>
      </c>
      <c r="G139" s="87">
        <f t="shared" si="43"/>
        <v>37</v>
      </c>
      <c r="H139" s="87">
        <f t="shared" si="43"/>
        <v>66</v>
      </c>
      <c r="I139" s="87">
        <f t="shared" si="43"/>
        <v>95</v>
      </c>
      <c r="J139" s="5">
        <f t="shared" si="43"/>
        <v>74</v>
      </c>
      <c r="K139" s="87">
        <f t="shared" si="43"/>
        <v>103</v>
      </c>
      <c r="L139" s="87">
        <f t="shared" si="43"/>
        <v>132</v>
      </c>
      <c r="M139" s="87">
        <f t="shared" si="43"/>
        <v>161</v>
      </c>
      <c r="N139" s="87">
        <f t="shared" si="43"/>
        <v>190</v>
      </c>
      <c r="O139" s="87">
        <f t="shared" si="43"/>
        <v>169</v>
      </c>
      <c r="P139" s="87">
        <f t="shared" si="43"/>
        <v>198</v>
      </c>
      <c r="Q139" s="87">
        <f t="shared" si="43"/>
        <v>227</v>
      </c>
      <c r="R139" s="87">
        <f t="shared" si="43"/>
        <v>256</v>
      </c>
      <c r="S139" s="87">
        <f t="shared" si="43"/>
        <v>285</v>
      </c>
      <c r="T139" s="87">
        <f t="shared" si="43"/>
        <v>264</v>
      </c>
      <c r="U139" s="87">
        <f t="shared" si="43"/>
        <v>293</v>
      </c>
      <c r="V139" s="87">
        <f t="shared" si="43"/>
        <v>322</v>
      </c>
      <c r="W139" s="87">
        <f t="shared" si="43"/>
        <v>351</v>
      </c>
      <c r="X139" s="87">
        <f t="shared" si="43"/>
        <v>380</v>
      </c>
      <c r="Y139" s="87">
        <f t="shared" si="43"/>
        <v>359</v>
      </c>
      <c r="Z139" s="87">
        <f t="shared" si="43"/>
        <v>388</v>
      </c>
      <c r="AA139" s="87">
        <f t="shared" si="43"/>
        <v>417</v>
      </c>
      <c r="AB139" s="87">
        <f t="shared" si="43"/>
        <v>446</v>
      </c>
      <c r="AC139" s="87">
        <f t="shared" si="43"/>
        <v>475</v>
      </c>
      <c r="AD139" s="87">
        <f t="shared" si="43"/>
        <v>454</v>
      </c>
      <c r="AE139" s="87">
        <f t="shared" si="43"/>
        <v>483</v>
      </c>
      <c r="AF139" s="87">
        <f t="shared" si="43"/>
        <v>512</v>
      </c>
      <c r="AG139" s="87">
        <f t="shared" si="43"/>
        <v>541</v>
      </c>
      <c r="AH139" s="87">
        <f t="shared" si="43"/>
        <v>570</v>
      </c>
    </row>
    <row r="140" spans="2:36" x14ac:dyDescent="0.25">
      <c r="B140" s="66"/>
      <c r="C140" s="66"/>
      <c r="D140" s="80"/>
      <c r="E140" s="81"/>
      <c r="F140" s="82"/>
      <c r="G140" s="81"/>
      <c r="H140" s="82"/>
      <c r="I140" s="82"/>
      <c r="J140" s="215"/>
      <c r="K140" s="82"/>
      <c r="L140" s="82"/>
      <c r="M140" s="81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</row>
    <row r="141" spans="2:36" x14ac:dyDescent="0.25">
      <c r="B141" s="66" t="s">
        <v>55</v>
      </c>
      <c r="C141" s="66"/>
      <c r="D141" s="80"/>
      <c r="E141" s="81" t="s">
        <v>56</v>
      </c>
      <c r="F141" s="205" t="e">
        <f>NPV($C$5,E137:N137)</f>
        <v>#REF!</v>
      </c>
      <c r="G141" s="81"/>
      <c r="H141" s="82"/>
      <c r="I141" s="82"/>
      <c r="J141" s="215"/>
      <c r="K141" s="82"/>
      <c r="L141" s="82"/>
      <c r="M141" s="81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</row>
    <row r="142" spans="2:36" x14ac:dyDescent="0.25">
      <c r="B142" s="66"/>
      <c r="C142" s="66"/>
      <c r="D142" s="80"/>
      <c r="E142" s="81" t="s">
        <v>57</v>
      </c>
      <c r="F142" s="205" t="e">
        <f>NPV($C$5,E137:X137)</f>
        <v>#REF!</v>
      </c>
      <c r="G142" s="81"/>
      <c r="H142" s="82"/>
      <c r="I142" s="82"/>
      <c r="J142" s="215"/>
      <c r="K142" s="82"/>
      <c r="L142" s="82"/>
      <c r="M142" s="81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</row>
    <row r="143" spans="2:36" x14ac:dyDescent="0.25">
      <c r="B143" s="66"/>
      <c r="C143" s="66"/>
      <c r="D143" s="80"/>
      <c r="E143" s="81" t="s">
        <v>58</v>
      </c>
      <c r="F143" s="205" t="e">
        <f>NPV($C$5,E137:AH137)</f>
        <v>#REF!</v>
      </c>
      <c r="G143" s="81"/>
      <c r="H143" s="82"/>
      <c r="I143" s="82"/>
      <c r="J143" s="215"/>
      <c r="K143" s="82"/>
      <c r="L143" s="82"/>
      <c r="M143" s="81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</row>
    <row r="144" spans="2:36" x14ac:dyDescent="0.25">
      <c r="B144" s="66"/>
      <c r="C144" s="66"/>
      <c r="D144" s="80"/>
      <c r="E144" s="81"/>
      <c r="F144" s="82"/>
      <c r="G144" s="81"/>
      <c r="H144" s="82"/>
      <c r="I144" s="82"/>
      <c r="J144" s="215"/>
      <c r="K144" s="82"/>
      <c r="L144" s="82"/>
      <c r="M144" s="81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</row>
    <row r="145" spans="1:49" x14ac:dyDescent="0.25">
      <c r="B145" s="66" t="s">
        <v>59</v>
      </c>
      <c r="C145" s="66"/>
      <c r="D145" s="80"/>
      <c r="E145" s="81" t="s">
        <v>60</v>
      </c>
      <c r="F145" s="217">
        <f>IRR(E137:N137)</f>
        <v>1.3344540477812399</v>
      </c>
      <c r="G145" s="81"/>
      <c r="H145" s="82"/>
      <c r="I145" s="82"/>
      <c r="J145" s="215"/>
      <c r="K145" s="82"/>
      <c r="L145" s="82"/>
      <c r="M145" s="81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</row>
    <row r="146" spans="1:49" x14ac:dyDescent="0.25">
      <c r="B146" s="66"/>
      <c r="C146" s="66"/>
      <c r="D146" s="80"/>
      <c r="E146" s="81" t="s">
        <v>61</v>
      </c>
      <c r="F146" s="217">
        <f>IRR(E137:X137)</f>
        <v>1.3344540477812399</v>
      </c>
      <c r="G146" s="81"/>
      <c r="H146" s="82"/>
      <c r="I146" s="82"/>
      <c r="J146" s="215"/>
      <c r="K146" s="82"/>
      <c r="L146" s="82"/>
      <c r="M146" s="81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</row>
    <row r="147" spans="1:49" x14ac:dyDescent="0.25">
      <c r="B147" s="66"/>
      <c r="C147" s="66"/>
      <c r="D147" s="80"/>
      <c r="E147" s="81" t="s">
        <v>62</v>
      </c>
      <c r="F147" s="217">
        <f>IRR(E137:AH137)</f>
        <v>1.334454047781239</v>
      </c>
      <c r="G147" s="81"/>
      <c r="H147" s="82"/>
      <c r="I147" s="82"/>
      <c r="J147" s="215"/>
      <c r="K147" s="82"/>
      <c r="L147" s="82"/>
      <c r="M147" s="81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</row>
    <row r="148" spans="1:49" x14ac:dyDescent="0.25">
      <c r="B148" s="66"/>
      <c r="C148" s="66"/>
      <c r="D148" s="80"/>
      <c r="E148" s="81"/>
      <c r="F148" s="191"/>
      <c r="G148" s="81"/>
      <c r="H148" s="82"/>
      <c r="I148" s="82"/>
      <c r="J148" s="186"/>
      <c r="K148" s="82"/>
      <c r="L148" s="82"/>
      <c r="M148" s="81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</row>
    <row r="149" spans="1:49" x14ac:dyDescent="0.25">
      <c r="B149" s="66"/>
      <c r="C149" s="66"/>
      <c r="D149" s="80"/>
      <c r="E149" s="81"/>
      <c r="F149" s="191"/>
      <c r="G149" s="81"/>
      <c r="H149" s="82"/>
      <c r="I149" s="82"/>
      <c r="J149" s="186"/>
      <c r="K149" s="82"/>
      <c r="L149" s="82"/>
      <c r="M149" s="81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</row>
    <row r="150" spans="1:49" s="3" customFormat="1" ht="18" thickBot="1" x14ac:dyDescent="0.35">
      <c r="A150" s="3" t="s">
        <v>131</v>
      </c>
      <c r="B150" s="189" t="s">
        <v>124</v>
      </c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</row>
    <row r="151" spans="1:49" ht="16.5" thickTop="1" thickBot="1" x14ac:dyDescent="0.3"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  <c r="AA151" s="186"/>
      <c r="AB151" s="186"/>
      <c r="AC151" s="186"/>
      <c r="AD151" s="186"/>
      <c r="AE151" s="186"/>
      <c r="AF151" s="186"/>
      <c r="AG151" s="186"/>
      <c r="AH151" s="186"/>
      <c r="AI151" s="186"/>
      <c r="AJ151" s="186"/>
      <c r="AK151" s="186"/>
      <c r="AL151" s="186"/>
      <c r="AM151" s="186"/>
      <c r="AN151" s="186"/>
      <c r="AO151" s="186"/>
      <c r="AP151" s="186"/>
      <c r="AQ151" s="186"/>
      <c r="AR151" s="186"/>
      <c r="AS151" s="186"/>
      <c r="AT151" s="186"/>
      <c r="AU151" s="186"/>
      <c r="AV151" s="186"/>
      <c r="AW151" s="186"/>
    </row>
    <row r="152" spans="1:49" x14ac:dyDescent="0.25">
      <c r="B152" s="192" t="s">
        <v>92</v>
      </c>
      <c r="C152" s="193" t="s">
        <v>7</v>
      </c>
      <c r="D152" s="193" t="s">
        <v>1</v>
      </c>
      <c r="E152" s="193" t="s">
        <v>8</v>
      </c>
      <c r="F152" s="238" t="s">
        <v>1</v>
      </c>
      <c r="G152" s="194" t="s">
        <v>44</v>
      </c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  <c r="AA152" s="186"/>
      <c r="AB152" s="186"/>
      <c r="AC152" s="186"/>
      <c r="AD152" s="186"/>
      <c r="AE152" s="186"/>
      <c r="AF152" s="186"/>
      <c r="AG152" s="186"/>
      <c r="AH152" s="186"/>
      <c r="AI152" s="186"/>
      <c r="AJ152" s="186"/>
      <c r="AK152" s="186"/>
      <c r="AL152" s="186"/>
      <c r="AM152" s="186"/>
      <c r="AN152" s="186"/>
      <c r="AO152" s="186"/>
      <c r="AP152" s="186"/>
      <c r="AQ152" s="186"/>
      <c r="AR152" s="186"/>
      <c r="AS152" s="186"/>
      <c r="AT152" s="186"/>
      <c r="AU152" s="186"/>
      <c r="AV152" s="186"/>
      <c r="AW152" s="186"/>
    </row>
    <row r="153" spans="1:49" x14ac:dyDescent="0.25">
      <c r="B153" s="195" t="s">
        <v>138</v>
      </c>
      <c r="C153" s="98">
        <v>1</v>
      </c>
      <c r="D153" s="239" t="s">
        <v>17</v>
      </c>
      <c r="E153" s="98">
        <v>60</v>
      </c>
      <c r="F153" s="239" t="s">
        <v>2</v>
      </c>
      <c r="G153" s="210">
        <f>C153*E153</f>
        <v>60</v>
      </c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86"/>
      <c r="AD153" s="186"/>
      <c r="AE153" s="186"/>
      <c r="AF153" s="186"/>
      <c r="AG153" s="186"/>
      <c r="AH153" s="186"/>
      <c r="AI153" s="186"/>
      <c r="AJ153" s="186"/>
      <c r="AK153" s="186"/>
      <c r="AL153" s="186"/>
      <c r="AM153" s="186"/>
      <c r="AN153" s="186"/>
      <c r="AO153" s="186"/>
      <c r="AP153" s="186"/>
      <c r="AQ153" s="186"/>
      <c r="AR153" s="186"/>
      <c r="AS153" s="186"/>
      <c r="AT153" s="186"/>
      <c r="AU153" s="186"/>
      <c r="AV153" s="186"/>
      <c r="AW153" s="186"/>
    </row>
    <row r="154" spans="1:49" x14ac:dyDescent="0.25">
      <c r="B154" s="195" t="s">
        <v>16</v>
      </c>
      <c r="C154" s="98">
        <v>8</v>
      </c>
      <c r="D154" s="239" t="s">
        <v>17</v>
      </c>
      <c r="E154" s="98">
        <v>2</v>
      </c>
      <c r="F154" s="239" t="s">
        <v>2</v>
      </c>
      <c r="G154" s="210">
        <f>C154*E154</f>
        <v>16</v>
      </c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  <c r="AA154" s="186"/>
      <c r="AB154" s="186"/>
      <c r="AC154" s="186"/>
      <c r="AD154" s="186"/>
      <c r="AE154" s="186"/>
      <c r="AF154" s="186"/>
      <c r="AG154" s="186"/>
      <c r="AH154" s="186"/>
      <c r="AI154" s="186"/>
      <c r="AJ154" s="186"/>
      <c r="AK154" s="186"/>
      <c r="AL154" s="186"/>
      <c r="AM154" s="186"/>
      <c r="AN154" s="186"/>
      <c r="AO154" s="186"/>
      <c r="AP154" s="186"/>
      <c r="AQ154" s="186"/>
      <c r="AR154" s="186"/>
      <c r="AS154" s="186"/>
      <c r="AT154" s="186"/>
      <c r="AU154" s="186"/>
      <c r="AV154" s="186"/>
      <c r="AW154" s="186"/>
    </row>
    <row r="155" spans="1:49" x14ac:dyDescent="0.25">
      <c r="B155" s="195" t="s">
        <v>93</v>
      </c>
      <c r="C155" s="4">
        <v>50</v>
      </c>
      <c r="D155" s="239" t="s">
        <v>20</v>
      </c>
      <c r="E155" s="98">
        <v>3</v>
      </c>
      <c r="F155" s="239" t="s">
        <v>2</v>
      </c>
      <c r="G155" s="210">
        <f>C155*E155</f>
        <v>150</v>
      </c>
      <c r="H155" s="19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  <c r="AA155" s="186"/>
      <c r="AB155" s="186"/>
      <c r="AC155" s="186"/>
      <c r="AD155" s="186"/>
      <c r="AE155" s="186"/>
      <c r="AF155" s="186"/>
      <c r="AG155" s="186"/>
      <c r="AH155" s="186"/>
      <c r="AI155" s="186"/>
      <c r="AJ155" s="186"/>
      <c r="AK155" s="186"/>
      <c r="AL155" s="186"/>
      <c r="AM155" s="186"/>
      <c r="AN155" s="186"/>
      <c r="AO155" s="186"/>
      <c r="AP155" s="186"/>
      <c r="AQ155" s="186"/>
      <c r="AR155" s="186"/>
      <c r="AS155" s="186"/>
      <c r="AT155" s="186"/>
      <c r="AU155" s="186"/>
      <c r="AV155" s="186"/>
      <c r="AW155" s="186"/>
    </row>
    <row r="156" spans="1:49" x14ac:dyDescent="0.25">
      <c r="B156" s="195" t="s">
        <v>94</v>
      </c>
      <c r="C156" s="98"/>
      <c r="D156" s="239" t="s">
        <v>95</v>
      </c>
      <c r="E156" s="98">
        <v>30</v>
      </c>
      <c r="F156" s="239" t="s">
        <v>2</v>
      </c>
      <c r="G156" s="210">
        <f>C156*E156</f>
        <v>0</v>
      </c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  <c r="AA156" s="186"/>
      <c r="AB156" s="186"/>
      <c r="AC156" s="186"/>
      <c r="AD156" s="186"/>
      <c r="AE156" s="186"/>
      <c r="AF156" s="186"/>
      <c r="AG156" s="186"/>
      <c r="AH156" s="186"/>
      <c r="AI156" s="186"/>
      <c r="AJ156" s="186"/>
      <c r="AK156" s="186"/>
      <c r="AL156" s="186"/>
      <c r="AM156" s="186"/>
      <c r="AN156" s="186"/>
      <c r="AO156" s="186"/>
      <c r="AP156" s="186"/>
      <c r="AQ156" s="186"/>
      <c r="AR156" s="186"/>
      <c r="AS156" s="186"/>
      <c r="AT156" s="186"/>
      <c r="AU156" s="186"/>
      <c r="AV156" s="186"/>
      <c r="AW156" s="186"/>
    </row>
    <row r="157" spans="1:49" x14ac:dyDescent="0.25">
      <c r="B157" s="52" t="s">
        <v>96</v>
      </c>
      <c r="C157" s="215"/>
      <c r="D157" s="239"/>
      <c r="E157" s="215"/>
      <c r="F157" s="239"/>
      <c r="G157" s="230">
        <f>SUM(G153:G156)</f>
        <v>226</v>
      </c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  <c r="AA157" s="186"/>
      <c r="AB157" s="186"/>
      <c r="AC157" s="186"/>
      <c r="AD157" s="186"/>
      <c r="AE157" s="186"/>
      <c r="AF157" s="186"/>
      <c r="AG157" s="186"/>
      <c r="AH157" s="186"/>
      <c r="AI157" s="186"/>
      <c r="AJ157" s="186"/>
      <c r="AK157" s="186"/>
      <c r="AL157" s="186"/>
      <c r="AM157" s="186"/>
      <c r="AN157" s="186"/>
      <c r="AO157" s="186"/>
      <c r="AP157" s="186"/>
      <c r="AQ157" s="186"/>
      <c r="AR157" s="186"/>
      <c r="AS157" s="186"/>
      <c r="AT157" s="186"/>
      <c r="AU157" s="186"/>
      <c r="AV157" s="186"/>
      <c r="AW157" s="186"/>
    </row>
    <row r="158" spans="1:49" s="27" customFormat="1" x14ac:dyDescent="0.25">
      <c r="B158" s="197"/>
      <c r="C158" s="231"/>
      <c r="D158" s="240"/>
      <c r="E158" s="231"/>
      <c r="F158" s="240"/>
      <c r="G158" s="232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  <c r="AA158" s="186"/>
      <c r="AB158" s="186"/>
      <c r="AC158" s="186"/>
      <c r="AD158" s="186"/>
      <c r="AE158" s="186"/>
      <c r="AF158" s="186"/>
      <c r="AG158" s="186"/>
      <c r="AH158" s="186"/>
      <c r="AI158" s="186"/>
      <c r="AJ158" s="186"/>
      <c r="AK158" s="186"/>
      <c r="AL158" s="186"/>
      <c r="AM158" s="186"/>
      <c r="AN158" s="186"/>
      <c r="AO158" s="186"/>
      <c r="AP158" s="186"/>
      <c r="AQ158" s="186"/>
      <c r="AR158" s="186"/>
      <c r="AS158" s="186"/>
      <c r="AT158" s="186"/>
      <c r="AU158" s="186"/>
      <c r="AV158" s="186"/>
      <c r="AW158" s="186"/>
    </row>
    <row r="159" spans="1:49" s="3" customFormat="1" ht="18" thickBot="1" x14ac:dyDescent="0.35">
      <c r="A159" s="21"/>
      <c r="B159" s="52" t="s">
        <v>97</v>
      </c>
      <c r="C159" s="102" t="s">
        <v>7</v>
      </c>
      <c r="D159" s="241" t="s">
        <v>1</v>
      </c>
      <c r="E159" s="102" t="s">
        <v>8</v>
      </c>
      <c r="F159" s="239"/>
      <c r="G159" s="233" t="s">
        <v>44</v>
      </c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  <c r="Z159" s="186"/>
      <c r="AA159" s="186"/>
      <c r="AB159" s="186"/>
      <c r="AC159" s="186"/>
      <c r="AD159" s="186"/>
      <c r="AE159" s="186"/>
      <c r="AF159" s="186"/>
      <c r="AG159" s="186"/>
      <c r="AH159" s="186"/>
      <c r="AI159" s="186"/>
      <c r="AJ159" s="186"/>
      <c r="AK159" s="186"/>
      <c r="AL159" s="186"/>
      <c r="AM159" s="186"/>
      <c r="AN159" s="186"/>
      <c r="AO159" s="186"/>
      <c r="AP159" s="186"/>
      <c r="AQ159" s="186"/>
      <c r="AR159" s="186"/>
      <c r="AS159" s="186"/>
      <c r="AT159" s="186"/>
      <c r="AU159" s="186"/>
      <c r="AV159" s="186"/>
      <c r="AW159" s="186"/>
    </row>
    <row r="160" spans="1:49" ht="15.75" thickTop="1" x14ac:dyDescent="0.25">
      <c r="A160" s="1"/>
      <c r="B160" s="195" t="s">
        <v>98</v>
      </c>
      <c r="C160" s="4">
        <v>20</v>
      </c>
      <c r="D160" s="239" t="s">
        <v>20</v>
      </c>
      <c r="E160" s="98">
        <v>3</v>
      </c>
      <c r="F160" s="239" t="s">
        <v>2</v>
      </c>
      <c r="G160" s="209">
        <f>C160*E160</f>
        <v>60</v>
      </c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  <c r="Z160" s="186"/>
      <c r="AA160" s="186"/>
      <c r="AB160" s="186"/>
      <c r="AC160" s="186"/>
      <c r="AD160" s="186"/>
      <c r="AE160" s="186"/>
      <c r="AF160" s="186"/>
      <c r="AG160" s="186"/>
      <c r="AH160" s="186"/>
      <c r="AI160" s="186"/>
      <c r="AJ160" s="186"/>
      <c r="AK160" s="186"/>
      <c r="AL160" s="186"/>
      <c r="AM160" s="186"/>
      <c r="AN160" s="186"/>
      <c r="AO160" s="186"/>
      <c r="AP160" s="186"/>
      <c r="AQ160" s="186"/>
      <c r="AR160" s="186"/>
      <c r="AS160" s="186"/>
      <c r="AT160" s="186"/>
      <c r="AU160" s="186"/>
      <c r="AV160" s="186"/>
      <c r="AW160" s="186"/>
    </row>
    <row r="161" spans="1:49" s="9" customFormat="1" ht="15.75" thickBot="1" x14ac:dyDescent="0.3">
      <c r="A161" s="22"/>
      <c r="B161" s="195" t="s">
        <v>137</v>
      </c>
      <c r="C161" s="98">
        <v>1</v>
      </c>
      <c r="D161" s="239" t="s">
        <v>95</v>
      </c>
      <c r="E161" s="98">
        <v>30</v>
      </c>
      <c r="F161" s="239" t="s">
        <v>2</v>
      </c>
      <c r="G161" s="209">
        <f>C161*E161</f>
        <v>30</v>
      </c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  <c r="Z161" s="186"/>
      <c r="AA161" s="186"/>
      <c r="AB161" s="186"/>
      <c r="AC161" s="186"/>
      <c r="AD161" s="186"/>
      <c r="AE161" s="186"/>
      <c r="AF161" s="186"/>
      <c r="AG161" s="186"/>
      <c r="AH161" s="186"/>
      <c r="AI161" s="186"/>
      <c r="AJ161" s="186"/>
      <c r="AK161" s="186"/>
      <c r="AL161" s="186"/>
      <c r="AM161" s="186"/>
      <c r="AN161" s="186"/>
      <c r="AO161" s="186"/>
      <c r="AP161" s="186"/>
      <c r="AQ161" s="186"/>
      <c r="AR161" s="186"/>
      <c r="AS161" s="186"/>
      <c r="AT161" s="186"/>
      <c r="AU161" s="186"/>
      <c r="AV161" s="186"/>
      <c r="AW161" s="186"/>
    </row>
    <row r="162" spans="1:49" s="64" customFormat="1" ht="14.25" customHeight="1" x14ac:dyDescent="0.25">
      <c r="A162" s="63"/>
      <c r="B162" s="52" t="s">
        <v>99</v>
      </c>
      <c r="C162" s="215"/>
      <c r="D162" s="239"/>
      <c r="E162" s="215"/>
      <c r="F162" s="239"/>
      <c r="G162" s="230">
        <f>SUM(G160:G161)</f>
        <v>90</v>
      </c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  <c r="AA162" s="186"/>
      <c r="AB162" s="186"/>
      <c r="AC162" s="186"/>
      <c r="AD162" s="186"/>
      <c r="AE162" s="186"/>
      <c r="AF162" s="186"/>
      <c r="AG162" s="186"/>
      <c r="AH162" s="186"/>
      <c r="AI162" s="186"/>
      <c r="AJ162" s="186"/>
      <c r="AK162" s="186"/>
      <c r="AL162" s="186"/>
      <c r="AM162" s="186"/>
      <c r="AN162" s="186"/>
      <c r="AO162" s="186"/>
      <c r="AP162" s="186"/>
      <c r="AQ162" s="186"/>
      <c r="AR162" s="186"/>
      <c r="AS162" s="186"/>
      <c r="AT162" s="186"/>
      <c r="AU162" s="186"/>
      <c r="AV162" s="186"/>
      <c r="AW162" s="186"/>
    </row>
    <row r="163" spans="1:49" s="67" customFormat="1" ht="12.75" customHeight="1" x14ac:dyDescent="0.25">
      <c r="A163" s="66"/>
      <c r="B163" s="197"/>
      <c r="C163" s="231"/>
      <c r="D163" s="240"/>
      <c r="E163" s="231"/>
      <c r="F163" s="240"/>
      <c r="G163" s="232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  <c r="AA163" s="186"/>
      <c r="AB163" s="186"/>
      <c r="AC163" s="186"/>
      <c r="AD163" s="186"/>
      <c r="AE163" s="186"/>
      <c r="AF163" s="186"/>
      <c r="AG163" s="186"/>
      <c r="AH163" s="186"/>
      <c r="AI163" s="186"/>
      <c r="AJ163" s="186"/>
      <c r="AK163" s="186"/>
      <c r="AL163" s="186"/>
      <c r="AM163" s="186"/>
      <c r="AN163" s="186"/>
      <c r="AO163" s="186"/>
      <c r="AP163" s="186"/>
      <c r="AQ163" s="186"/>
      <c r="AR163" s="186"/>
      <c r="AS163" s="186"/>
      <c r="AT163" s="186"/>
      <c r="AU163" s="186"/>
      <c r="AV163" s="186"/>
      <c r="AW163" s="186"/>
    </row>
    <row r="164" spans="1:49" s="67" customFormat="1" ht="12.75" customHeight="1" x14ac:dyDescent="0.25">
      <c r="A164" s="66"/>
      <c r="B164" s="52" t="s">
        <v>100</v>
      </c>
      <c r="C164" s="102" t="s">
        <v>7</v>
      </c>
      <c r="D164" s="241" t="s">
        <v>1</v>
      </c>
      <c r="E164" s="102" t="s">
        <v>8</v>
      </c>
      <c r="F164" s="239"/>
      <c r="G164" s="233" t="s">
        <v>50</v>
      </c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  <c r="AA164" s="186"/>
      <c r="AB164" s="186"/>
      <c r="AC164" s="186"/>
      <c r="AD164" s="186"/>
      <c r="AE164" s="186"/>
      <c r="AF164" s="186"/>
      <c r="AG164" s="186"/>
      <c r="AH164" s="186"/>
      <c r="AI164" s="186"/>
      <c r="AJ164" s="186"/>
      <c r="AK164" s="186"/>
      <c r="AL164" s="186"/>
      <c r="AM164" s="186"/>
      <c r="AN164" s="186"/>
      <c r="AO164" s="186"/>
      <c r="AP164" s="186"/>
      <c r="AQ164" s="186"/>
      <c r="AR164" s="186"/>
      <c r="AS164" s="186"/>
      <c r="AT164" s="186"/>
      <c r="AU164" s="186"/>
      <c r="AV164" s="186"/>
      <c r="AW164" s="186"/>
    </row>
    <row r="165" spans="1:49" s="67" customFormat="1" ht="12.75" customHeight="1" x14ac:dyDescent="0.25">
      <c r="A165" s="66"/>
      <c r="B165" s="195" t="s">
        <v>101</v>
      </c>
      <c r="C165" s="4">
        <v>1</v>
      </c>
      <c r="D165" s="239" t="s">
        <v>102</v>
      </c>
      <c r="E165" s="4">
        <v>55</v>
      </c>
      <c r="F165" s="239" t="s">
        <v>2</v>
      </c>
      <c r="G165" s="234">
        <f>C165*E165</f>
        <v>55</v>
      </c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  <c r="Z165" s="186"/>
      <c r="AA165" s="186"/>
      <c r="AB165" s="186"/>
      <c r="AC165" s="186"/>
      <c r="AD165" s="186"/>
      <c r="AE165" s="186"/>
      <c r="AF165" s="186"/>
      <c r="AG165" s="186"/>
      <c r="AH165" s="186"/>
      <c r="AI165" s="186"/>
      <c r="AJ165" s="186"/>
      <c r="AK165" s="186"/>
      <c r="AL165" s="186"/>
      <c r="AM165" s="186"/>
      <c r="AN165" s="186"/>
      <c r="AO165" s="186"/>
      <c r="AP165" s="186"/>
      <c r="AQ165" s="186"/>
      <c r="AR165" s="186"/>
      <c r="AS165" s="186"/>
      <c r="AT165" s="186"/>
      <c r="AU165" s="186"/>
      <c r="AV165" s="186"/>
      <c r="AW165" s="186"/>
    </row>
    <row r="166" spans="1:49" s="67" customFormat="1" ht="12.75" customHeight="1" x14ac:dyDescent="0.25">
      <c r="A166" s="66"/>
      <c r="B166" s="195" t="s">
        <v>103</v>
      </c>
      <c r="C166" s="98">
        <v>5</v>
      </c>
      <c r="D166" s="239" t="s">
        <v>45</v>
      </c>
      <c r="E166" s="215"/>
      <c r="F166" s="239"/>
      <c r="G166" s="235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  <c r="Z166" s="186"/>
      <c r="AA166" s="186"/>
      <c r="AB166" s="186"/>
      <c r="AC166" s="186"/>
      <c r="AD166" s="186"/>
      <c r="AE166" s="186"/>
      <c r="AF166" s="186"/>
      <c r="AG166" s="186"/>
      <c r="AH166" s="186"/>
      <c r="AI166" s="186"/>
      <c r="AJ166" s="186"/>
      <c r="AK166" s="186"/>
      <c r="AL166" s="186"/>
      <c r="AM166" s="186"/>
      <c r="AN166" s="186"/>
      <c r="AO166" s="186"/>
      <c r="AP166" s="186"/>
      <c r="AQ166" s="186"/>
      <c r="AR166" s="186"/>
      <c r="AS166" s="186"/>
      <c r="AT166" s="186"/>
      <c r="AU166" s="186"/>
      <c r="AV166" s="186"/>
      <c r="AW166" s="186"/>
    </row>
    <row r="167" spans="1:49" s="70" customFormat="1" ht="13.5" customHeight="1" x14ac:dyDescent="0.25">
      <c r="A167" s="73"/>
      <c r="B167" s="195" t="s">
        <v>104</v>
      </c>
      <c r="C167" s="4">
        <v>5</v>
      </c>
      <c r="D167" s="239" t="s">
        <v>105</v>
      </c>
      <c r="E167" s="4">
        <v>12</v>
      </c>
      <c r="F167" s="239" t="s">
        <v>2</v>
      </c>
      <c r="G167" s="234">
        <f>C167*E167</f>
        <v>60</v>
      </c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  <c r="AA167" s="186"/>
      <c r="AB167" s="186"/>
      <c r="AC167" s="186"/>
      <c r="AD167" s="186"/>
      <c r="AE167" s="186"/>
      <c r="AF167" s="186"/>
      <c r="AG167" s="186"/>
      <c r="AH167" s="186"/>
      <c r="AI167" s="186"/>
      <c r="AJ167" s="186"/>
      <c r="AK167" s="186"/>
      <c r="AL167" s="186"/>
      <c r="AM167" s="186"/>
      <c r="AN167" s="186"/>
      <c r="AO167" s="186"/>
      <c r="AP167" s="186"/>
      <c r="AQ167" s="186"/>
      <c r="AR167" s="186"/>
      <c r="AS167" s="186"/>
      <c r="AT167" s="186"/>
      <c r="AU167" s="186"/>
      <c r="AV167" s="186"/>
      <c r="AW167" s="186"/>
    </row>
    <row r="168" spans="1:49" s="67" customFormat="1" ht="20.25" customHeight="1" thickBot="1" x14ac:dyDescent="0.3">
      <c r="A168" s="66"/>
      <c r="B168" s="198" t="s">
        <v>103</v>
      </c>
      <c r="C168" s="103">
        <v>1</v>
      </c>
      <c r="D168" s="242" t="s">
        <v>45</v>
      </c>
      <c r="E168" s="236"/>
      <c r="F168" s="236"/>
      <c r="G168" s="237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  <c r="Z168" s="186"/>
      <c r="AA168" s="186"/>
      <c r="AB168" s="186"/>
      <c r="AC168" s="186"/>
      <c r="AD168" s="186"/>
      <c r="AE168" s="186"/>
      <c r="AF168" s="186"/>
      <c r="AG168" s="186"/>
      <c r="AH168" s="186"/>
      <c r="AI168" s="186"/>
      <c r="AJ168" s="186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186"/>
      <c r="AV168" s="186"/>
      <c r="AW168" s="186"/>
    </row>
    <row r="169" spans="1:49" s="67" customFormat="1" ht="19.5" customHeight="1" thickBot="1" x14ac:dyDescent="0.3">
      <c r="A169" s="66"/>
      <c r="B169" s="250" t="s">
        <v>125</v>
      </c>
      <c r="C169" s="251"/>
      <c r="D169" s="252"/>
      <c r="E169" s="252"/>
      <c r="F169" s="252"/>
      <c r="G169" s="137">
        <f>G121*50%</f>
        <v>44.5</v>
      </c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  <c r="AC169" s="186"/>
      <c r="AD169" s="186"/>
      <c r="AE169" s="186"/>
      <c r="AF169" s="186"/>
      <c r="AG169" s="186"/>
      <c r="AH169" s="186"/>
      <c r="AI169" s="186"/>
      <c r="AJ169" s="186"/>
      <c r="AK169" s="186"/>
      <c r="AL169" s="186"/>
      <c r="AM169" s="186"/>
      <c r="AN169" s="186"/>
      <c r="AO169" s="186"/>
      <c r="AP169" s="186"/>
      <c r="AQ169" s="186"/>
      <c r="AR169" s="186"/>
      <c r="AS169" s="186"/>
      <c r="AT169" s="186"/>
      <c r="AU169" s="186"/>
      <c r="AV169" s="186"/>
      <c r="AW169" s="186"/>
    </row>
    <row r="170" spans="1:49" s="64" customFormat="1" ht="13.5" customHeight="1" x14ac:dyDescent="0.25">
      <c r="A170" s="63"/>
      <c r="B170" s="2"/>
      <c r="C170" s="15"/>
      <c r="D170" s="15"/>
      <c r="E170" s="15"/>
      <c r="F170" s="15"/>
      <c r="G170" s="15"/>
      <c r="H170" s="2"/>
      <c r="I170" s="2"/>
      <c r="J170" s="7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 s="67" customFormat="1" ht="12.75" customHeight="1" thickBot="1" x14ac:dyDescent="0.3">
      <c r="A171" s="66"/>
      <c r="B171" s="6" t="s">
        <v>42</v>
      </c>
      <c r="C171" s="9"/>
      <c r="D171" s="9"/>
      <c r="E171" s="9"/>
      <c r="F171" s="9"/>
      <c r="G171" s="9"/>
      <c r="H171" s="9"/>
      <c r="I171" s="9"/>
      <c r="J171" s="6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 s="74" customFormat="1" ht="12.75" customHeight="1" x14ac:dyDescent="0.25">
      <c r="A172" s="79"/>
      <c r="B172" s="64" t="s">
        <v>44</v>
      </c>
      <c r="C172" s="64"/>
      <c r="D172" s="64" t="s">
        <v>1</v>
      </c>
      <c r="E172" s="65" t="s">
        <v>45</v>
      </c>
      <c r="F172" s="64"/>
      <c r="G172" s="65"/>
      <c r="H172" s="64"/>
      <c r="I172" s="64"/>
      <c r="J172" s="53"/>
      <c r="K172" s="64"/>
      <c r="L172" s="64"/>
      <c r="M172" s="65"/>
      <c r="N172" s="64"/>
      <c r="O172" s="64"/>
      <c r="P172" s="64"/>
      <c r="Q172" s="64"/>
      <c r="R172" s="64"/>
      <c r="S172" s="64"/>
      <c r="T172" s="64"/>
      <c r="U172" s="64"/>
      <c r="V172" s="64"/>
      <c r="W172" s="64"/>
      <c r="X172" s="64"/>
      <c r="Y172" s="64"/>
      <c r="Z172" s="64"/>
      <c r="AA172" s="64"/>
      <c r="AB172" s="64"/>
      <c r="AC172" s="64"/>
      <c r="AD172" s="64"/>
      <c r="AE172" s="64"/>
      <c r="AF172" s="64"/>
      <c r="AG172" s="64"/>
      <c r="AH172" s="64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 s="66" customFormat="1" ht="12.75" customHeight="1" x14ac:dyDescent="0.25">
      <c r="B173" s="67"/>
      <c r="C173" s="67"/>
      <c r="D173" s="67"/>
      <c r="E173" s="68">
        <v>1</v>
      </c>
      <c r="F173" s="67">
        <v>2</v>
      </c>
      <c r="G173" s="68">
        <v>3</v>
      </c>
      <c r="H173" s="67">
        <v>4</v>
      </c>
      <c r="I173" s="67">
        <v>5</v>
      </c>
      <c r="J173" s="186">
        <v>6</v>
      </c>
      <c r="K173" s="67">
        <v>7</v>
      </c>
      <c r="L173" s="67">
        <v>8</v>
      </c>
      <c r="M173" s="68">
        <v>9</v>
      </c>
      <c r="N173" s="67">
        <v>10</v>
      </c>
      <c r="O173" s="67">
        <v>11</v>
      </c>
      <c r="P173" s="67">
        <v>12</v>
      </c>
      <c r="Q173" s="67">
        <v>13</v>
      </c>
      <c r="R173" s="67">
        <v>14</v>
      </c>
      <c r="S173" s="67">
        <v>15</v>
      </c>
      <c r="T173" s="67">
        <v>16</v>
      </c>
      <c r="U173" s="67">
        <v>17</v>
      </c>
      <c r="V173" s="67">
        <v>18</v>
      </c>
      <c r="W173" s="67">
        <v>19</v>
      </c>
      <c r="X173" s="67">
        <v>20</v>
      </c>
      <c r="Y173" s="67">
        <v>21</v>
      </c>
      <c r="Z173" s="67">
        <v>22</v>
      </c>
      <c r="AA173" s="67">
        <v>23</v>
      </c>
      <c r="AB173" s="67">
        <v>24</v>
      </c>
      <c r="AC173" s="67">
        <v>25</v>
      </c>
      <c r="AD173" s="67">
        <v>26</v>
      </c>
      <c r="AE173" s="67">
        <v>27</v>
      </c>
      <c r="AF173" s="67">
        <v>28</v>
      </c>
      <c r="AG173" s="67">
        <v>29</v>
      </c>
      <c r="AH173" s="67">
        <v>30</v>
      </c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 s="63" customFormat="1" x14ac:dyDescent="0.25">
      <c r="B174" s="67"/>
      <c r="C174" s="67"/>
      <c r="D174" s="67"/>
      <c r="E174" s="68"/>
      <c r="F174" s="67"/>
      <c r="G174" s="68"/>
      <c r="H174" s="67"/>
      <c r="I174" s="67"/>
      <c r="J174" s="186"/>
      <c r="K174" s="67"/>
      <c r="L174" s="67"/>
      <c r="M174" s="68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 s="66" customFormat="1" ht="15.75" thickBot="1" x14ac:dyDescent="0.3">
      <c r="B175" s="67" t="s">
        <v>46</v>
      </c>
      <c r="C175" s="67"/>
      <c r="D175" s="70" t="s">
        <v>47</v>
      </c>
      <c r="E175" s="244">
        <f>SUM(G153:G154,G156)</f>
        <v>76</v>
      </c>
      <c r="F175" s="243"/>
      <c r="G175" s="243"/>
      <c r="H175" s="243"/>
      <c r="I175" s="243"/>
      <c r="J175" s="243">
        <f>$G$161+G153</f>
        <v>90</v>
      </c>
      <c r="K175" s="243">
        <f t="shared" ref="K175:AH175" si="44">$G$161</f>
        <v>30</v>
      </c>
      <c r="L175" s="243">
        <f t="shared" si="44"/>
        <v>30</v>
      </c>
      <c r="M175" s="243">
        <f t="shared" si="44"/>
        <v>30</v>
      </c>
      <c r="N175" s="243">
        <f t="shared" si="44"/>
        <v>30</v>
      </c>
      <c r="O175" s="243">
        <f>$G$161+G153</f>
        <v>90</v>
      </c>
      <c r="P175" s="243">
        <f t="shared" si="44"/>
        <v>30</v>
      </c>
      <c r="Q175" s="243">
        <f t="shared" si="44"/>
        <v>30</v>
      </c>
      <c r="R175" s="243">
        <f t="shared" si="44"/>
        <v>30</v>
      </c>
      <c r="S175" s="243">
        <f t="shared" si="44"/>
        <v>30</v>
      </c>
      <c r="T175" s="243">
        <f>$G$161+G153</f>
        <v>90</v>
      </c>
      <c r="U175" s="243">
        <f t="shared" si="44"/>
        <v>30</v>
      </c>
      <c r="V175" s="243">
        <f t="shared" si="44"/>
        <v>30</v>
      </c>
      <c r="W175" s="243">
        <f t="shared" si="44"/>
        <v>30</v>
      </c>
      <c r="X175" s="243">
        <f t="shared" si="44"/>
        <v>30</v>
      </c>
      <c r="Y175" s="243">
        <f>$G$161+G153</f>
        <v>90</v>
      </c>
      <c r="Z175" s="243">
        <f t="shared" si="44"/>
        <v>30</v>
      </c>
      <c r="AA175" s="243">
        <f t="shared" si="44"/>
        <v>30</v>
      </c>
      <c r="AB175" s="243">
        <f t="shared" si="44"/>
        <v>30</v>
      </c>
      <c r="AC175" s="243">
        <f t="shared" si="44"/>
        <v>30</v>
      </c>
      <c r="AD175" s="243">
        <f t="shared" si="44"/>
        <v>30</v>
      </c>
      <c r="AE175" s="243">
        <f t="shared" si="44"/>
        <v>30</v>
      </c>
      <c r="AF175" s="243">
        <f t="shared" si="44"/>
        <v>30</v>
      </c>
      <c r="AG175" s="243">
        <f t="shared" si="44"/>
        <v>30</v>
      </c>
      <c r="AH175" s="243">
        <f t="shared" si="44"/>
        <v>30</v>
      </c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 s="79" customFormat="1" ht="16.5" thickTop="1" thickBot="1" x14ac:dyDescent="0.3">
      <c r="B176" s="67" t="s">
        <v>48</v>
      </c>
      <c r="C176" s="67"/>
      <c r="D176" s="70" t="s">
        <v>47</v>
      </c>
      <c r="E176" s="243">
        <f>G155</f>
        <v>150</v>
      </c>
      <c r="F176" s="243">
        <f t="shared" ref="F176:AH176" si="45">$G$160</f>
        <v>60</v>
      </c>
      <c r="G176" s="243">
        <f t="shared" si="45"/>
        <v>60</v>
      </c>
      <c r="H176" s="243">
        <f t="shared" si="45"/>
        <v>60</v>
      </c>
      <c r="I176" s="243">
        <f t="shared" si="45"/>
        <v>60</v>
      </c>
      <c r="J176" s="243">
        <f t="shared" si="45"/>
        <v>60</v>
      </c>
      <c r="K176" s="243">
        <f t="shared" si="45"/>
        <v>60</v>
      </c>
      <c r="L176" s="243">
        <f t="shared" si="45"/>
        <v>60</v>
      </c>
      <c r="M176" s="243">
        <f t="shared" si="45"/>
        <v>60</v>
      </c>
      <c r="N176" s="243">
        <f t="shared" si="45"/>
        <v>60</v>
      </c>
      <c r="O176" s="243">
        <f t="shared" si="45"/>
        <v>60</v>
      </c>
      <c r="P176" s="243">
        <f t="shared" si="45"/>
        <v>60</v>
      </c>
      <c r="Q176" s="243">
        <f t="shared" si="45"/>
        <v>60</v>
      </c>
      <c r="R176" s="243">
        <f t="shared" si="45"/>
        <v>60</v>
      </c>
      <c r="S176" s="243">
        <f t="shared" si="45"/>
        <v>60</v>
      </c>
      <c r="T176" s="243">
        <f t="shared" si="45"/>
        <v>60</v>
      </c>
      <c r="U176" s="243">
        <f t="shared" si="45"/>
        <v>60</v>
      </c>
      <c r="V176" s="243">
        <f t="shared" si="45"/>
        <v>60</v>
      </c>
      <c r="W176" s="243">
        <f t="shared" si="45"/>
        <v>60</v>
      </c>
      <c r="X176" s="243">
        <f t="shared" si="45"/>
        <v>60</v>
      </c>
      <c r="Y176" s="243">
        <f t="shared" si="45"/>
        <v>60</v>
      </c>
      <c r="Z176" s="243">
        <f t="shared" si="45"/>
        <v>60</v>
      </c>
      <c r="AA176" s="243">
        <f t="shared" si="45"/>
        <v>60</v>
      </c>
      <c r="AB176" s="243">
        <f t="shared" si="45"/>
        <v>60</v>
      </c>
      <c r="AC176" s="243">
        <f t="shared" si="45"/>
        <v>60</v>
      </c>
      <c r="AD176" s="243">
        <f t="shared" si="45"/>
        <v>60</v>
      </c>
      <c r="AE176" s="243">
        <f t="shared" si="45"/>
        <v>60</v>
      </c>
      <c r="AF176" s="243">
        <f t="shared" si="45"/>
        <v>60</v>
      </c>
      <c r="AG176" s="243">
        <f t="shared" si="45"/>
        <v>60</v>
      </c>
      <c r="AH176" s="243">
        <f t="shared" si="45"/>
        <v>60</v>
      </c>
      <c r="AI176" s="2"/>
      <c r="AJ176" s="2" t="s">
        <v>64</v>
      </c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 s="66" customFormat="1" ht="15.75" thickTop="1" x14ac:dyDescent="0.25">
      <c r="B177" s="74" t="s">
        <v>49</v>
      </c>
      <c r="C177" s="74"/>
      <c r="D177" s="70" t="s">
        <v>47</v>
      </c>
      <c r="E177" s="179">
        <f t="shared" ref="E177:AH177" si="46">SUM(E175:E176)</f>
        <v>226</v>
      </c>
      <c r="F177" s="179">
        <f t="shared" si="46"/>
        <v>60</v>
      </c>
      <c r="G177" s="179">
        <f t="shared" si="46"/>
        <v>60</v>
      </c>
      <c r="H177" s="179">
        <f t="shared" si="46"/>
        <v>60</v>
      </c>
      <c r="I177" s="179">
        <f t="shared" si="46"/>
        <v>60</v>
      </c>
      <c r="J177" s="179">
        <f t="shared" si="46"/>
        <v>150</v>
      </c>
      <c r="K177" s="179">
        <f t="shared" si="46"/>
        <v>90</v>
      </c>
      <c r="L177" s="179">
        <f t="shared" si="46"/>
        <v>90</v>
      </c>
      <c r="M177" s="179">
        <f t="shared" si="46"/>
        <v>90</v>
      </c>
      <c r="N177" s="179">
        <f t="shared" si="46"/>
        <v>90</v>
      </c>
      <c r="O177" s="179">
        <f t="shared" si="46"/>
        <v>150</v>
      </c>
      <c r="P177" s="179">
        <f t="shared" si="46"/>
        <v>90</v>
      </c>
      <c r="Q177" s="179">
        <f t="shared" si="46"/>
        <v>90</v>
      </c>
      <c r="R177" s="179">
        <f t="shared" si="46"/>
        <v>90</v>
      </c>
      <c r="S177" s="179">
        <f t="shared" si="46"/>
        <v>90</v>
      </c>
      <c r="T177" s="179">
        <f t="shared" si="46"/>
        <v>150</v>
      </c>
      <c r="U177" s="179">
        <f t="shared" si="46"/>
        <v>90</v>
      </c>
      <c r="V177" s="179">
        <f t="shared" si="46"/>
        <v>90</v>
      </c>
      <c r="W177" s="179">
        <f t="shared" si="46"/>
        <v>90</v>
      </c>
      <c r="X177" s="179">
        <f t="shared" si="46"/>
        <v>90</v>
      </c>
      <c r="Y177" s="179">
        <f t="shared" si="46"/>
        <v>150</v>
      </c>
      <c r="Z177" s="179">
        <f t="shared" si="46"/>
        <v>90</v>
      </c>
      <c r="AA177" s="179">
        <f t="shared" si="46"/>
        <v>90</v>
      </c>
      <c r="AB177" s="179">
        <f t="shared" si="46"/>
        <v>90</v>
      </c>
      <c r="AC177" s="179">
        <f t="shared" si="46"/>
        <v>90</v>
      </c>
      <c r="AD177" s="179">
        <f t="shared" si="46"/>
        <v>90</v>
      </c>
      <c r="AE177" s="179">
        <f t="shared" si="46"/>
        <v>90</v>
      </c>
      <c r="AF177" s="179">
        <f t="shared" si="46"/>
        <v>90</v>
      </c>
      <c r="AG177" s="179">
        <f t="shared" si="46"/>
        <v>90</v>
      </c>
      <c r="AH177" s="179">
        <f t="shared" si="46"/>
        <v>90</v>
      </c>
      <c r="AI177" s="2"/>
      <c r="AJ177" s="190">
        <f>AVERAGE(E177:AH177)</f>
        <v>98.533333333333331</v>
      </c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 s="79" customFormat="1" ht="12.75" customHeight="1" x14ac:dyDescent="0.25">
      <c r="B178" s="67"/>
      <c r="C178" s="67"/>
      <c r="D178" s="67"/>
      <c r="E178" s="76"/>
      <c r="F178" s="77"/>
      <c r="G178" s="77"/>
      <c r="H178" s="77"/>
      <c r="I178" s="77"/>
      <c r="J178" s="186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  <c r="AD178" s="77"/>
      <c r="AE178" s="77"/>
      <c r="AF178" s="77"/>
      <c r="AG178" s="77"/>
      <c r="AH178" s="7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</row>
    <row r="179" spans="1:49" s="66" customFormat="1" ht="16.5" customHeight="1" thickBot="1" x14ac:dyDescent="0.35">
      <c r="B179" s="64" t="s">
        <v>50</v>
      </c>
      <c r="C179" s="64"/>
      <c r="D179" s="64" t="s">
        <v>1</v>
      </c>
      <c r="E179" s="65"/>
      <c r="F179" s="64"/>
      <c r="G179" s="64"/>
      <c r="H179" s="64"/>
      <c r="I179" s="64"/>
      <c r="J179" s="53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  <c r="AA179" s="64"/>
      <c r="AB179" s="64"/>
      <c r="AC179" s="64"/>
      <c r="AD179" s="64"/>
      <c r="AE179" s="64"/>
      <c r="AF179" s="64"/>
      <c r="AG179" s="64"/>
      <c r="AH179" s="64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</row>
    <row r="180" spans="1:49" s="66" customFormat="1" ht="12.75" customHeight="1" thickTop="1" x14ac:dyDescent="0.25">
      <c r="B180" s="67"/>
      <c r="C180" s="67"/>
      <c r="D180" s="69"/>
      <c r="E180" s="70"/>
      <c r="F180" s="78"/>
      <c r="G180" s="78"/>
      <c r="H180" s="78"/>
      <c r="I180" s="78"/>
      <c r="J180" s="186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 s="66" customFormat="1" ht="12.75" customHeight="1" thickBot="1" x14ac:dyDescent="0.3">
      <c r="B181" s="74" t="s">
        <v>51</v>
      </c>
      <c r="C181" s="74"/>
      <c r="D181" s="70" t="s">
        <v>47</v>
      </c>
      <c r="E181" s="243">
        <f>G169</f>
        <v>44.5</v>
      </c>
      <c r="F181" s="243">
        <f>$G$167+$G$169</f>
        <v>104.5</v>
      </c>
      <c r="G181" s="243">
        <f t="shared" ref="G181:I181" si="47">$G$167+$G$169</f>
        <v>104.5</v>
      </c>
      <c r="H181" s="243">
        <f t="shared" si="47"/>
        <v>104.5</v>
      </c>
      <c r="I181" s="243">
        <f t="shared" si="47"/>
        <v>104.5</v>
      </c>
      <c r="J181" s="243">
        <f t="shared" ref="J181" si="48">$G$165+$G$167</f>
        <v>115</v>
      </c>
      <c r="K181" s="243">
        <f>$G$165+$G$167+$G$169</f>
        <v>159.5</v>
      </c>
      <c r="L181" s="243">
        <f t="shared" ref="L181:AH181" si="49">$G$165+$G$167+$G$169</f>
        <v>159.5</v>
      </c>
      <c r="M181" s="243">
        <f t="shared" si="49"/>
        <v>159.5</v>
      </c>
      <c r="N181" s="243">
        <f t="shared" si="49"/>
        <v>159.5</v>
      </c>
      <c r="O181" s="243">
        <f t="shared" si="49"/>
        <v>159.5</v>
      </c>
      <c r="P181" s="243">
        <f t="shared" si="49"/>
        <v>159.5</v>
      </c>
      <c r="Q181" s="243">
        <f t="shared" si="49"/>
        <v>159.5</v>
      </c>
      <c r="R181" s="243">
        <f t="shared" si="49"/>
        <v>159.5</v>
      </c>
      <c r="S181" s="243">
        <f t="shared" si="49"/>
        <v>159.5</v>
      </c>
      <c r="T181" s="243">
        <f t="shared" si="49"/>
        <v>159.5</v>
      </c>
      <c r="U181" s="243">
        <f t="shared" si="49"/>
        <v>159.5</v>
      </c>
      <c r="V181" s="243">
        <f t="shared" si="49"/>
        <v>159.5</v>
      </c>
      <c r="W181" s="243">
        <f t="shared" si="49"/>
        <v>159.5</v>
      </c>
      <c r="X181" s="243">
        <f t="shared" si="49"/>
        <v>159.5</v>
      </c>
      <c r="Y181" s="243">
        <f t="shared" si="49"/>
        <v>159.5</v>
      </c>
      <c r="Z181" s="243">
        <f t="shared" si="49"/>
        <v>159.5</v>
      </c>
      <c r="AA181" s="243">
        <f t="shared" si="49"/>
        <v>159.5</v>
      </c>
      <c r="AB181" s="243">
        <f t="shared" si="49"/>
        <v>159.5</v>
      </c>
      <c r="AC181" s="243">
        <f t="shared" si="49"/>
        <v>159.5</v>
      </c>
      <c r="AD181" s="243">
        <f t="shared" si="49"/>
        <v>159.5</v>
      </c>
      <c r="AE181" s="243">
        <f t="shared" si="49"/>
        <v>159.5</v>
      </c>
      <c r="AF181" s="243">
        <f t="shared" si="49"/>
        <v>159.5</v>
      </c>
      <c r="AG181" s="243">
        <f t="shared" si="49"/>
        <v>159.5</v>
      </c>
      <c r="AH181" s="243">
        <f t="shared" si="49"/>
        <v>159.5</v>
      </c>
      <c r="AI181" s="9"/>
      <c r="AJ181" s="200">
        <f>AVERAGE(E181:AH181)</f>
        <v>146.85</v>
      </c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</row>
    <row r="182" spans="1:49" s="66" customFormat="1" ht="12.75" customHeight="1" thickTop="1" x14ac:dyDescent="0.25">
      <c r="D182" s="80"/>
      <c r="E182" s="219"/>
      <c r="F182" s="219"/>
      <c r="G182" s="219"/>
      <c r="H182" s="219"/>
      <c r="I182" s="219"/>
      <c r="J182" s="254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9"/>
      <c r="Z182" s="219"/>
      <c r="AA182" s="219"/>
      <c r="AB182" s="219"/>
      <c r="AC182" s="219"/>
      <c r="AD182" s="219"/>
      <c r="AE182" s="219"/>
      <c r="AF182" s="219"/>
      <c r="AG182" s="219"/>
      <c r="AH182" s="219"/>
      <c r="AI182" s="64"/>
      <c r="AJ182" s="64"/>
      <c r="AK182" s="64"/>
      <c r="AL182" s="64"/>
      <c r="AM182" s="64"/>
      <c r="AN182" s="64"/>
      <c r="AO182" s="64"/>
      <c r="AP182" s="64"/>
      <c r="AQ182" s="64"/>
      <c r="AR182" s="64"/>
      <c r="AS182" s="64"/>
      <c r="AT182" s="64"/>
      <c r="AU182" s="64"/>
      <c r="AV182" s="64"/>
      <c r="AW182" s="64"/>
    </row>
    <row r="183" spans="1:49" s="66" customFormat="1" ht="12.75" customHeight="1" x14ac:dyDescent="0.25">
      <c r="B183" s="64" t="s">
        <v>52</v>
      </c>
      <c r="C183" s="63"/>
      <c r="D183" s="63"/>
      <c r="E183" s="220"/>
      <c r="F183" s="220"/>
      <c r="G183" s="220"/>
      <c r="H183" s="220"/>
      <c r="I183" s="220"/>
      <c r="J183" s="172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20"/>
      <c r="Z183" s="220"/>
      <c r="AA183" s="220"/>
      <c r="AB183" s="220"/>
      <c r="AC183" s="220"/>
      <c r="AD183" s="220"/>
      <c r="AE183" s="220"/>
      <c r="AF183" s="220"/>
      <c r="AG183" s="220"/>
      <c r="AH183" s="220"/>
      <c r="AI183" s="69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</row>
    <row r="184" spans="1:49" s="66" customFormat="1" ht="12.75" customHeight="1" x14ac:dyDescent="0.25">
      <c r="D184" s="80"/>
      <c r="E184" s="219"/>
      <c r="F184" s="219"/>
      <c r="G184" s="219"/>
      <c r="H184" s="219"/>
      <c r="I184" s="219"/>
      <c r="J184" s="254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9"/>
      <c r="Z184" s="219"/>
      <c r="AA184" s="219"/>
      <c r="AB184" s="219"/>
      <c r="AC184" s="219"/>
      <c r="AD184" s="219"/>
      <c r="AE184" s="219"/>
      <c r="AF184" s="219"/>
      <c r="AG184" s="219"/>
      <c r="AH184" s="219"/>
      <c r="AI184" s="69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</row>
    <row r="185" spans="1:49" s="66" customFormat="1" ht="12.75" customHeight="1" x14ac:dyDescent="0.25">
      <c r="B185" s="79" t="s">
        <v>53</v>
      </c>
      <c r="C185" s="79"/>
      <c r="D185" s="70" t="s">
        <v>47</v>
      </c>
      <c r="E185" s="244">
        <f t="shared" ref="E185:AH185" si="50">E181-E177</f>
        <v>-181.5</v>
      </c>
      <c r="F185" s="244">
        <f t="shared" si="50"/>
        <v>44.5</v>
      </c>
      <c r="G185" s="244">
        <f t="shared" si="50"/>
        <v>44.5</v>
      </c>
      <c r="H185" s="244">
        <f t="shared" si="50"/>
        <v>44.5</v>
      </c>
      <c r="I185" s="244">
        <f t="shared" si="50"/>
        <v>44.5</v>
      </c>
      <c r="J185" s="244">
        <f t="shared" si="50"/>
        <v>-35</v>
      </c>
      <c r="K185" s="244">
        <f t="shared" si="50"/>
        <v>69.5</v>
      </c>
      <c r="L185" s="244">
        <f t="shared" si="50"/>
        <v>69.5</v>
      </c>
      <c r="M185" s="244">
        <f t="shared" si="50"/>
        <v>69.5</v>
      </c>
      <c r="N185" s="244">
        <f t="shared" si="50"/>
        <v>69.5</v>
      </c>
      <c r="O185" s="244">
        <f t="shared" si="50"/>
        <v>9.5</v>
      </c>
      <c r="P185" s="244">
        <f t="shared" si="50"/>
        <v>69.5</v>
      </c>
      <c r="Q185" s="244">
        <f t="shared" si="50"/>
        <v>69.5</v>
      </c>
      <c r="R185" s="244">
        <f t="shared" si="50"/>
        <v>69.5</v>
      </c>
      <c r="S185" s="244">
        <f t="shared" si="50"/>
        <v>69.5</v>
      </c>
      <c r="T185" s="244">
        <f t="shared" si="50"/>
        <v>9.5</v>
      </c>
      <c r="U185" s="244">
        <f t="shared" si="50"/>
        <v>69.5</v>
      </c>
      <c r="V185" s="244">
        <f t="shared" si="50"/>
        <v>69.5</v>
      </c>
      <c r="W185" s="244">
        <f t="shared" si="50"/>
        <v>69.5</v>
      </c>
      <c r="X185" s="244">
        <f t="shared" si="50"/>
        <v>69.5</v>
      </c>
      <c r="Y185" s="244">
        <f t="shared" si="50"/>
        <v>9.5</v>
      </c>
      <c r="Z185" s="244">
        <f t="shared" si="50"/>
        <v>69.5</v>
      </c>
      <c r="AA185" s="244">
        <f t="shared" si="50"/>
        <v>69.5</v>
      </c>
      <c r="AB185" s="244">
        <f t="shared" si="50"/>
        <v>69.5</v>
      </c>
      <c r="AC185" s="244">
        <f t="shared" si="50"/>
        <v>69.5</v>
      </c>
      <c r="AD185" s="244">
        <f t="shared" si="50"/>
        <v>69.5</v>
      </c>
      <c r="AE185" s="244">
        <f t="shared" si="50"/>
        <v>69.5</v>
      </c>
      <c r="AF185" s="244">
        <f t="shared" si="50"/>
        <v>69.5</v>
      </c>
      <c r="AG185" s="244">
        <f t="shared" si="50"/>
        <v>69.5</v>
      </c>
      <c r="AH185" s="244">
        <f t="shared" si="50"/>
        <v>69.5</v>
      </c>
      <c r="AI185" s="69"/>
      <c r="AJ185" s="79">
        <f>AVERAGE(E185:AH185)</f>
        <v>48.31666666666667</v>
      </c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</row>
    <row r="186" spans="1:49" s="66" customFormat="1" ht="12.75" customHeight="1" x14ac:dyDescent="0.25">
      <c r="D186" s="80"/>
      <c r="E186" s="219"/>
      <c r="F186" s="219"/>
      <c r="G186" s="219"/>
      <c r="H186" s="219"/>
      <c r="I186" s="219"/>
      <c r="J186" s="254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9"/>
      <c r="Z186" s="219"/>
      <c r="AA186" s="219"/>
      <c r="AB186" s="219"/>
      <c r="AC186" s="219"/>
      <c r="AD186" s="219"/>
      <c r="AE186" s="219"/>
      <c r="AF186" s="219"/>
      <c r="AG186" s="219"/>
      <c r="AH186" s="219"/>
      <c r="AI186" s="69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</row>
    <row r="187" spans="1:49" s="1" customFormat="1" x14ac:dyDescent="0.25">
      <c r="B187" s="79" t="s">
        <v>54</v>
      </c>
      <c r="C187" s="79"/>
      <c r="D187" s="70" t="s">
        <v>47</v>
      </c>
      <c r="E187" s="179">
        <f>E185</f>
        <v>-181.5</v>
      </c>
      <c r="F187" s="179">
        <f t="shared" ref="F187:AH187" si="51">E187+F185</f>
        <v>-137</v>
      </c>
      <c r="G187" s="179">
        <f t="shared" si="51"/>
        <v>-92.5</v>
      </c>
      <c r="H187" s="179">
        <f t="shared" si="51"/>
        <v>-48</v>
      </c>
      <c r="I187" s="179">
        <f t="shared" si="51"/>
        <v>-3.5</v>
      </c>
      <c r="J187" s="179">
        <f t="shared" si="51"/>
        <v>-38.5</v>
      </c>
      <c r="K187" s="179">
        <f t="shared" si="51"/>
        <v>31</v>
      </c>
      <c r="L187" s="179">
        <f t="shared" si="51"/>
        <v>100.5</v>
      </c>
      <c r="M187" s="179">
        <f t="shared" si="51"/>
        <v>170</v>
      </c>
      <c r="N187" s="179">
        <f t="shared" si="51"/>
        <v>239.5</v>
      </c>
      <c r="O187" s="179">
        <f t="shared" si="51"/>
        <v>249</v>
      </c>
      <c r="P187" s="179">
        <f t="shared" si="51"/>
        <v>318.5</v>
      </c>
      <c r="Q187" s="179">
        <f t="shared" si="51"/>
        <v>388</v>
      </c>
      <c r="R187" s="179">
        <f t="shared" si="51"/>
        <v>457.5</v>
      </c>
      <c r="S187" s="179">
        <f t="shared" si="51"/>
        <v>527</v>
      </c>
      <c r="T187" s="179">
        <f t="shared" si="51"/>
        <v>536.5</v>
      </c>
      <c r="U187" s="179">
        <f t="shared" si="51"/>
        <v>606</v>
      </c>
      <c r="V187" s="179">
        <f t="shared" si="51"/>
        <v>675.5</v>
      </c>
      <c r="W187" s="179">
        <f t="shared" si="51"/>
        <v>745</v>
      </c>
      <c r="X187" s="179">
        <f t="shared" si="51"/>
        <v>814.5</v>
      </c>
      <c r="Y187" s="179">
        <f t="shared" si="51"/>
        <v>824</v>
      </c>
      <c r="Z187" s="179">
        <f t="shared" si="51"/>
        <v>893.5</v>
      </c>
      <c r="AA187" s="179">
        <f t="shared" si="51"/>
        <v>963</v>
      </c>
      <c r="AB187" s="179">
        <f t="shared" si="51"/>
        <v>1032.5</v>
      </c>
      <c r="AC187" s="179">
        <f t="shared" si="51"/>
        <v>1102</v>
      </c>
      <c r="AD187" s="179">
        <f t="shared" si="51"/>
        <v>1171.5</v>
      </c>
      <c r="AE187" s="179">
        <f t="shared" si="51"/>
        <v>1241</v>
      </c>
      <c r="AF187" s="179">
        <f t="shared" si="51"/>
        <v>1310.5</v>
      </c>
      <c r="AG187" s="179">
        <f t="shared" si="51"/>
        <v>1380</v>
      </c>
      <c r="AH187" s="179">
        <f t="shared" si="51"/>
        <v>1449.5</v>
      </c>
      <c r="AI187" s="74"/>
      <c r="AJ187" s="70"/>
      <c r="AK187" s="70"/>
      <c r="AL187" s="70"/>
      <c r="AM187" s="70"/>
      <c r="AN187" s="70"/>
      <c r="AO187" s="70"/>
      <c r="AP187" s="70"/>
      <c r="AQ187" s="70"/>
      <c r="AR187" s="70"/>
      <c r="AS187" s="70"/>
      <c r="AT187" s="70"/>
      <c r="AU187" s="70"/>
      <c r="AV187" s="70"/>
      <c r="AW187" s="70"/>
    </row>
    <row r="188" spans="1:49" x14ac:dyDescent="0.25">
      <c r="A188" s="1"/>
      <c r="B188" s="66"/>
      <c r="C188" s="66"/>
      <c r="D188" s="80"/>
      <c r="E188" s="81"/>
      <c r="F188" s="82"/>
      <c r="G188" s="81"/>
      <c r="H188" s="82"/>
      <c r="I188" s="82"/>
      <c r="J188" s="186"/>
      <c r="K188" s="82"/>
      <c r="L188" s="82"/>
      <c r="M188" s="81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</row>
    <row r="189" spans="1:49" s="9" customFormat="1" ht="15.75" thickBot="1" x14ac:dyDescent="0.3">
      <c r="A189" s="22"/>
      <c r="B189" s="66" t="s">
        <v>55</v>
      </c>
      <c r="C189" s="66"/>
      <c r="D189" s="80"/>
      <c r="E189" s="81" t="s">
        <v>56</v>
      </c>
      <c r="F189" s="205" t="e">
        <f>NPV($C$5,E185:N185)</f>
        <v>#REF!</v>
      </c>
      <c r="G189" s="81"/>
      <c r="H189" s="82"/>
      <c r="I189" s="82"/>
      <c r="J189" s="186"/>
      <c r="K189" s="82"/>
      <c r="L189" s="82"/>
      <c r="M189" s="81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64"/>
      <c r="AJ189" s="64"/>
      <c r="AK189" s="64"/>
      <c r="AL189" s="64"/>
      <c r="AM189" s="64"/>
      <c r="AN189" s="64"/>
      <c r="AO189" s="64"/>
      <c r="AP189" s="64"/>
      <c r="AQ189" s="64"/>
      <c r="AR189" s="64"/>
      <c r="AS189" s="64"/>
      <c r="AT189" s="64"/>
      <c r="AU189" s="64"/>
      <c r="AV189" s="64"/>
      <c r="AW189" s="64"/>
    </row>
    <row r="190" spans="1:49" s="64" customFormat="1" ht="14.25" customHeight="1" x14ac:dyDescent="0.25">
      <c r="A190" s="63"/>
      <c r="B190" s="66"/>
      <c r="C190" s="66"/>
      <c r="D190" s="80"/>
      <c r="E190" s="81" t="s">
        <v>57</v>
      </c>
      <c r="F190" s="205" t="e">
        <f>NPV($C$5,E185:X185)</f>
        <v>#REF!</v>
      </c>
      <c r="G190" s="81"/>
      <c r="H190" s="82"/>
      <c r="I190" s="82"/>
      <c r="J190" s="186"/>
      <c r="K190" s="82"/>
      <c r="L190" s="82"/>
      <c r="M190" s="81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7"/>
      <c r="AV190" s="67"/>
      <c r="AW190" s="67"/>
    </row>
    <row r="191" spans="1:49" s="67" customFormat="1" ht="12.75" customHeight="1" x14ac:dyDescent="0.25">
      <c r="A191" s="66"/>
      <c r="B191" s="66"/>
      <c r="C191" s="66"/>
      <c r="D191" s="80"/>
      <c r="E191" s="81" t="s">
        <v>58</v>
      </c>
      <c r="F191" s="205" t="e">
        <f>NPV($C$5,E185:AH185)</f>
        <v>#REF!</v>
      </c>
      <c r="G191" s="81"/>
      <c r="H191" s="82"/>
      <c r="I191" s="82"/>
      <c r="J191" s="186"/>
      <c r="K191" s="82"/>
      <c r="L191" s="82"/>
      <c r="M191" s="81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</row>
    <row r="192" spans="1:49" s="67" customFormat="1" ht="12.75" customHeight="1" x14ac:dyDescent="0.25">
      <c r="A192" s="66"/>
      <c r="B192" s="66"/>
      <c r="C192" s="66"/>
      <c r="D192" s="80"/>
      <c r="E192" s="81"/>
      <c r="F192" s="204"/>
      <c r="G192" s="81"/>
      <c r="H192" s="82"/>
      <c r="I192" s="82"/>
      <c r="J192" s="186"/>
      <c r="K192" s="82"/>
      <c r="L192" s="82"/>
      <c r="M192" s="81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  <c r="AH192" s="82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</row>
    <row r="193" spans="1:49" s="67" customFormat="1" ht="12.75" customHeight="1" x14ac:dyDescent="0.25">
      <c r="A193" s="66"/>
      <c r="B193" s="66" t="s">
        <v>59</v>
      </c>
      <c r="C193" s="66"/>
      <c r="D193" s="80"/>
      <c r="E193" s="81" t="s">
        <v>60</v>
      </c>
      <c r="F193" s="206">
        <f>IRR(E185:N185)</f>
        <v>0.18702457050439358</v>
      </c>
      <c r="G193" s="81"/>
      <c r="H193" s="82"/>
      <c r="I193" s="82"/>
      <c r="J193" s="186"/>
      <c r="K193" s="82"/>
      <c r="L193" s="82"/>
      <c r="M193" s="81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  <c r="AH193" s="82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</row>
    <row r="194" spans="1:49" s="67" customFormat="1" ht="12.75" customHeight="1" x14ac:dyDescent="0.25">
      <c r="A194" s="66"/>
      <c r="B194" s="66"/>
      <c r="C194" s="66"/>
      <c r="D194" s="80"/>
      <c r="E194" s="81" t="s">
        <v>61</v>
      </c>
      <c r="F194" s="206">
        <f>IRR(E185:X185)</f>
        <v>0.23757949088745312</v>
      </c>
      <c r="G194" s="81"/>
      <c r="H194" s="82"/>
      <c r="I194" s="82"/>
      <c r="J194" s="186"/>
      <c r="K194" s="82"/>
      <c r="L194" s="82"/>
      <c r="M194" s="81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  <c r="AF194" s="82"/>
      <c r="AG194" s="82"/>
      <c r="AH194" s="82"/>
      <c r="AI194" s="66"/>
      <c r="AJ194" s="66"/>
      <c r="AK194" s="66"/>
      <c r="AL194" s="66"/>
      <c r="AM194" s="66"/>
      <c r="AN194" s="66"/>
      <c r="AO194" s="66"/>
      <c r="AP194" s="66"/>
      <c r="AQ194" s="66"/>
      <c r="AR194" s="66"/>
      <c r="AS194" s="66"/>
      <c r="AT194" s="66"/>
      <c r="AU194" s="66"/>
      <c r="AV194" s="66"/>
      <c r="AW194" s="66"/>
    </row>
    <row r="195" spans="1:49" s="70" customFormat="1" ht="13.5" customHeight="1" x14ac:dyDescent="0.25">
      <c r="A195" s="73"/>
      <c r="B195" s="66"/>
      <c r="C195" s="66"/>
      <c r="D195" s="80"/>
      <c r="E195" s="81" t="s">
        <v>62</v>
      </c>
      <c r="F195" s="206">
        <f>IRR(E185:AH185)</f>
        <v>0.24190732366616219</v>
      </c>
      <c r="G195" s="81"/>
      <c r="H195" s="82"/>
      <c r="I195" s="82"/>
      <c r="J195" s="186"/>
      <c r="K195" s="82"/>
      <c r="L195" s="82"/>
      <c r="M195" s="81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  <c r="AF195" s="82"/>
      <c r="AG195" s="82"/>
      <c r="AH195" s="82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</row>
    <row r="196" spans="1:49" s="67" customFormat="1" ht="12.75" customHeight="1" x14ac:dyDescent="0.25">
      <c r="A196" s="66"/>
      <c r="B196" s="2"/>
      <c r="C196" s="2"/>
      <c r="D196" s="2"/>
      <c r="E196" s="2"/>
      <c r="F196" s="2"/>
      <c r="G196" s="2"/>
      <c r="H196" s="2"/>
      <c r="I196" s="2"/>
      <c r="J196" s="7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66"/>
      <c r="AJ196" s="66"/>
      <c r="AK196" s="66"/>
      <c r="AL196" s="66"/>
      <c r="AM196" s="66"/>
      <c r="AN196" s="66"/>
      <c r="AO196" s="66"/>
      <c r="AP196" s="66"/>
      <c r="AQ196" s="66"/>
      <c r="AR196" s="66"/>
      <c r="AS196" s="66"/>
      <c r="AT196" s="66"/>
      <c r="AU196" s="66"/>
      <c r="AV196" s="66"/>
      <c r="AW196" s="66"/>
    </row>
    <row r="197" spans="1:49" s="67" customFormat="1" ht="12.75" customHeight="1" x14ac:dyDescent="0.25">
      <c r="A197" s="66"/>
      <c r="B197" s="2"/>
      <c r="C197" s="2"/>
      <c r="D197" s="2"/>
      <c r="E197" s="2"/>
      <c r="F197" s="2"/>
      <c r="G197" s="2"/>
      <c r="H197" s="2"/>
      <c r="I197" s="2"/>
      <c r="J197" s="7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</row>
    <row r="198" spans="1:49" s="67" customFormat="1" ht="12.75" customHeight="1" x14ac:dyDescent="0.25">
      <c r="A198" s="66"/>
      <c r="B198" s="2"/>
      <c r="C198" s="2"/>
      <c r="D198" s="2"/>
      <c r="E198" s="2"/>
      <c r="F198" s="2"/>
      <c r="G198" s="2"/>
      <c r="H198" s="2"/>
      <c r="I198" s="2"/>
      <c r="J198" s="7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</row>
    <row r="199" spans="1:49" s="3" customFormat="1" ht="18" thickBot="1" x14ac:dyDescent="0.35">
      <c r="A199" s="3" t="s">
        <v>133</v>
      </c>
      <c r="B199" s="3" t="s">
        <v>126</v>
      </c>
      <c r="J199" s="182"/>
    </row>
    <row r="200" spans="1:49" ht="16.5" thickTop="1" thickBot="1" x14ac:dyDescent="0.3">
      <c r="J200" s="180"/>
    </row>
    <row r="201" spans="1:49" x14ac:dyDescent="0.25">
      <c r="B201" s="34" t="s">
        <v>6</v>
      </c>
      <c r="C201" s="35" t="s">
        <v>7</v>
      </c>
      <c r="D201" s="35" t="s">
        <v>1</v>
      </c>
      <c r="E201" s="35" t="s">
        <v>8</v>
      </c>
      <c r="F201" s="35" t="s">
        <v>1</v>
      </c>
      <c r="G201" s="35" t="s">
        <v>0</v>
      </c>
      <c r="H201" s="36"/>
      <c r="J201" s="180"/>
    </row>
    <row r="202" spans="1:49" x14ac:dyDescent="0.25">
      <c r="B202" s="24" t="s">
        <v>138</v>
      </c>
      <c r="C202" s="98">
        <v>1</v>
      </c>
      <c r="D202" s="28" t="s">
        <v>1</v>
      </c>
      <c r="E202" s="98">
        <v>50</v>
      </c>
      <c r="F202" s="28" t="s">
        <v>2</v>
      </c>
      <c r="G202" s="209">
        <f>C202*E202</f>
        <v>50</v>
      </c>
      <c r="H202" s="106" t="s">
        <v>2</v>
      </c>
      <c r="J202" s="180"/>
    </row>
    <row r="203" spans="1:49" x14ac:dyDescent="0.25">
      <c r="B203" s="24"/>
      <c r="C203" s="98"/>
      <c r="D203" s="28" t="s">
        <v>17</v>
      </c>
      <c r="E203" s="98"/>
      <c r="F203" s="28" t="s">
        <v>2</v>
      </c>
      <c r="G203" s="209">
        <f>C203*E203</f>
        <v>0</v>
      </c>
      <c r="H203" s="106" t="s">
        <v>2</v>
      </c>
      <c r="J203" s="180"/>
    </row>
    <row r="204" spans="1:49" x14ac:dyDescent="0.25">
      <c r="B204" s="24" t="s">
        <v>21</v>
      </c>
      <c r="C204" s="98">
        <v>30</v>
      </c>
      <c r="D204" s="28" t="s">
        <v>20</v>
      </c>
      <c r="E204" s="98">
        <v>3</v>
      </c>
      <c r="F204" s="28" t="s">
        <v>2</v>
      </c>
      <c r="G204" s="209">
        <f>C204*E204</f>
        <v>90</v>
      </c>
      <c r="H204" s="106" t="s">
        <v>2</v>
      </c>
      <c r="J204" s="180"/>
    </row>
    <row r="205" spans="1:49" x14ac:dyDescent="0.25">
      <c r="B205" s="39" t="s">
        <v>70</v>
      </c>
      <c r="C205" s="28"/>
      <c r="D205" s="28"/>
      <c r="E205" s="28"/>
      <c r="F205" s="28"/>
      <c r="G205" s="95">
        <f>SUM(G202:G204)</f>
        <v>140</v>
      </c>
      <c r="H205" s="106" t="s">
        <v>2</v>
      </c>
      <c r="J205" s="180"/>
    </row>
    <row r="206" spans="1:49" x14ac:dyDescent="0.25">
      <c r="B206" s="88"/>
      <c r="C206" s="99"/>
      <c r="D206" s="99"/>
      <c r="E206" s="99"/>
      <c r="F206" s="99"/>
      <c r="G206" s="99"/>
      <c r="H206" s="107"/>
      <c r="J206" s="180"/>
    </row>
    <row r="207" spans="1:49" x14ac:dyDescent="0.25">
      <c r="B207" s="39" t="s">
        <v>26</v>
      </c>
      <c r="C207" s="92" t="s">
        <v>7</v>
      </c>
      <c r="D207" s="92" t="s">
        <v>1</v>
      </c>
      <c r="E207" s="92" t="s">
        <v>8</v>
      </c>
      <c r="F207" s="92" t="s">
        <v>1</v>
      </c>
      <c r="G207" s="92"/>
      <c r="H207" s="112"/>
      <c r="J207" s="180"/>
    </row>
    <row r="208" spans="1:49" x14ac:dyDescent="0.25">
      <c r="B208" s="24" t="s">
        <v>80</v>
      </c>
      <c r="C208" s="98"/>
      <c r="D208" s="28" t="s">
        <v>1</v>
      </c>
      <c r="E208" s="98"/>
      <c r="F208" s="28" t="s">
        <v>2</v>
      </c>
      <c r="G208" s="209">
        <f>C208*E208</f>
        <v>0</v>
      </c>
      <c r="H208" s="106" t="s">
        <v>2</v>
      </c>
      <c r="J208" s="180"/>
    </row>
    <row r="209" spans="1:34" x14ac:dyDescent="0.25">
      <c r="B209" s="24" t="s">
        <v>128</v>
      </c>
      <c r="C209" s="98">
        <v>1</v>
      </c>
      <c r="D209" s="28" t="s">
        <v>17</v>
      </c>
      <c r="E209" s="98">
        <v>30</v>
      </c>
      <c r="F209" s="28" t="s">
        <v>2</v>
      </c>
      <c r="G209" s="209">
        <f>C209*E209</f>
        <v>30</v>
      </c>
      <c r="H209" s="106" t="s">
        <v>2</v>
      </c>
      <c r="J209" s="180"/>
    </row>
    <row r="210" spans="1:34" x14ac:dyDescent="0.25">
      <c r="B210" s="24" t="s">
        <v>127</v>
      </c>
      <c r="C210" s="98">
        <v>25</v>
      </c>
      <c r="D210" s="28" t="s">
        <v>20</v>
      </c>
      <c r="E210" s="98">
        <v>3</v>
      </c>
      <c r="F210" s="28" t="s">
        <v>2</v>
      </c>
      <c r="G210" s="209">
        <f>C210*E210</f>
        <v>75</v>
      </c>
      <c r="H210" s="106" t="s">
        <v>2</v>
      </c>
      <c r="J210" s="180"/>
    </row>
    <row r="211" spans="1:34" x14ac:dyDescent="0.25">
      <c r="B211" s="39" t="s">
        <v>70</v>
      </c>
      <c r="C211" s="28"/>
      <c r="D211" s="28"/>
      <c r="E211" s="28"/>
      <c r="F211" s="28"/>
      <c r="G211" s="95">
        <f>SUM(G210:G210)</f>
        <v>75</v>
      </c>
      <c r="H211" s="106" t="s">
        <v>2</v>
      </c>
      <c r="J211" s="180"/>
    </row>
    <row r="212" spans="1:34" x14ac:dyDescent="0.25">
      <c r="B212" s="88"/>
      <c r="C212" s="99"/>
      <c r="D212" s="99"/>
      <c r="E212" s="99"/>
      <c r="F212" s="99"/>
      <c r="G212" s="99"/>
      <c r="H212" s="107"/>
      <c r="J212" s="180"/>
    </row>
    <row r="213" spans="1:34" x14ac:dyDescent="0.25">
      <c r="B213" s="39" t="s">
        <v>23</v>
      </c>
      <c r="C213" s="28"/>
      <c r="D213" s="28"/>
      <c r="E213" s="28"/>
      <c r="F213" s="28"/>
      <c r="G213" s="28"/>
      <c r="H213" s="106"/>
      <c r="J213" s="180"/>
    </row>
    <row r="214" spans="1:34" x14ac:dyDescent="0.25">
      <c r="B214" s="24" t="s">
        <v>82</v>
      </c>
      <c r="C214" s="98">
        <v>6</v>
      </c>
      <c r="D214" s="28" t="s">
        <v>83</v>
      </c>
      <c r="E214" s="4">
        <v>12</v>
      </c>
      <c r="F214" s="28" t="s">
        <v>2</v>
      </c>
      <c r="G214" s="209">
        <f>C214*E214</f>
        <v>72</v>
      </c>
      <c r="H214" s="106" t="s">
        <v>2</v>
      </c>
      <c r="J214" s="180"/>
    </row>
    <row r="215" spans="1:34" x14ac:dyDescent="0.25">
      <c r="B215" s="24" t="s">
        <v>84</v>
      </c>
      <c r="C215" s="4">
        <v>1.5</v>
      </c>
      <c r="D215" s="28" t="s">
        <v>83</v>
      </c>
      <c r="E215" s="4">
        <v>30</v>
      </c>
      <c r="F215" s="28" t="s">
        <v>2</v>
      </c>
      <c r="G215" s="209">
        <f>C215*E215</f>
        <v>45</v>
      </c>
      <c r="H215" s="106" t="s">
        <v>2</v>
      </c>
      <c r="J215" s="180"/>
    </row>
    <row r="216" spans="1:34" x14ac:dyDescent="0.25">
      <c r="B216" s="24" t="s">
        <v>85</v>
      </c>
      <c r="C216" s="98">
        <v>1</v>
      </c>
      <c r="D216" s="28" t="s">
        <v>83</v>
      </c>
      <c r="E216" s="4">
        <v>60</v>
      </c>
      <c r="F216" s="28" t="s">
        <v>2</v>
      </c>
      <c r="G216" s="209">
        <f>C216*E216</f>
        <v>60</v>
      </c>
      <c r="H216" s="106" t="s">
        <v>2</v>
      </c>
      <c r="J216" s="180"/>
    </row>
    <row r="217" spans="1:34" ht="15.75" thickBot="1" x14ac:dyDescent="0.3">
      <c r="B217" s="183" t="s">
        <v>86</v>
      </c>
      <c r="C217" s="214"/>
      <c r="D217" s="104"/>
      <c r="E217" s="214"/>
      <c r="F217" s="104"/>
      <c r="G217" s="5">
        <f>SUM(G214:G216)</f>
        <v>177</v>
      </c>
      <c r="H217" s="114" t="s">
        <v>2</v>
      </c>
      <c r="I217" s="22"/>
      <c r="J217" s="185"/>
      <c r="K217" s="22"/>
    </row>
    <row r="218" spans="1:34" s="186" customFormat="1" x14ac:dyDescent="0.25">
      <c r="J218" s="185"/>
    </row>
    <row r="219" spans="1:34" s="186" customFormat="1" ht="15.75" thickBot="1" x14ac:dyDescent="0.3">
      <c r="B219" s="9" t="s">
        <v>42</v>
      </c>
      <c r="C219" s="9"/>
      <c r="D219" s="9"/>
      <c r="E219" s="9"/>
      <c r="F219" s="9"/>
      <c r="G219" s="9"/>
      <c r="H219" s="9"/>
      <c r="I219" s="9"/>
      <c r="J219" s="6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</row>
    <row r="220" spans="1:34" s="187" customFormat="1" x14ac:dyDescent="0.25">
      <c r="A220" s="27"/>
      <c r="B220" s="64" t="s">
        <v>44</v>
      </c>
      <c r="C220" s="64"/>
      <c r="D220" s="64" t="s">
        <v>1</v>
      </c>
      <c r="E220" s="65" t="s">
        <v>45</v>
      </c>
      <c r="F220" s="64"/>
      <c r="G220" s="65"/>
      <c r="H220" s="64"/>
      <c r="I220" s="64"/>
      <c r="J220" s="53"/>
      <c r="K220" s="64"/>
      <c r="L220" s="64"/>
      <c r="M220" s="65"/>
      <c r="N220" s="64"/>
      <c r="O220" s="64"/>
      <c r="P220" s="64"/>
      <c r="Q220" s="64"/>
      <c r="R220" s="64"/>
      <c r="S220" s="64"/>
      <c r="T220" s="64"/>
      <c r="U220" s="64"/>
      <c r="V220" s="64"/>
      <c r="W220" s="64"/>
      <c r="X220" s="64"/>
      <c r="Y220" s="64"/>
      <c r="Z220" s="64"/>
      <c r="AA220" s="64"/>
      <c r="AB220" s="64"/>
      <c r="AC220" s="64"/>
      <c r="AD220" s="64"/>
      <c r="AE220" s="64"/>
      <c r="AF220" s="64"/>
      <c r="AG220" s="64"/>
      <c r="AH220" s="64"/>
    </row>
    <row r="221" spans="1:34" s="186" customFormat="1" x14ac:dyDescent="0.25">
      <c r="B221" s="67"/>
      <c r="C221" s="67"/>
      <c r="D221" s="67"/>
      <c r="E221" s="124">
        <v>1</v>
      </c>
      <c r="F221" s="125">
        <v>2</v>
      </c>
      <c r="G221" s="124">
        <v>3</v>
      </c>
      <c r="H221" s="125">
        <v>4</v>
      </c>
      <c r="I221" s="125">
        <v>5</v>
      </c>
      <c r="J221" s="216">
        <v>6</v>
      </c>
      <c r="K221" s="125">
        <v>7</v>
      </c>
      <c r="L221" s="125">
        <v>8</v>
      </c>
      <c r="M221" s="124">
        <v>9</v>
      </c>
      <c r="N221" s="125">
        <v>10</v>
      </c>
      <c r="O221" s="125">
        <v>11</v>
      </c>
      <c r="P221" s="125">
        <v>12</v>
      </c>
      <c r="Q221" s="125">
        <v>13</v>
      </c>
      <c r="R221" s="125">
        <v>14</v>
      </c>
      <c r="S221" s="125">
        <v>15</v>
      </c>
      <c r="T221" s="125">
        <v>16</v>
      </c>
      <c r="U221" s="125">
        <v>17</v>
      </c>
      <c r="V221" s="125">
        <v>18</v>
      </c>
      <c r="W221" s="125">
        <v>19</v>
      </c>
      <c r="X221" s="125">
        <v>20</v>
      </c>
      <c r="Y221" s="125">
        <v>21</v>
      </c>
      <c r="Z221" s="125">
        <v>22</v>
      </c>
      <c r="AA221" s="125">
        <v>23</v>
      </c>
      <c r="AB221" s="125">
        <v>24</v>
      </c>
      <c r="AC221" s="125">
        <v>25</v>
      </c>
      <c r="AD221" s="125">
        <v>26</v>
      </c>
      <c r="AE221" s="125">
        <v>27</v>
      </c>
      <c r="AF221" s="125">
        <v>28</v>
      </c>
      <c r="AG221" s="125">
        <v>29</v>
      </c>
      <c r="AH221" s="125">
        <v>30</v>
      </c>
    </row>
    <row r="222" spans="1:34" s="186" customFormat="1" x14ac:dyDescent="0.25">
      <c r="B222" s="67"/>
      <c r="C222" s="67"/>
      <c r="D222" s="67"/>
      <c r="E222" s="68"/>
      <c r="F222" s="67"/>
      <c r="G222" s="68"/>
      <c r="H222" s="67"/>
      <c r="I222" s="67"/>
      <c r="K222" s="67"/>
      <c r="L222" s="67"/>
      <c r="M222" s="68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</row>
    <row r="223" spans="1:34" s="186" customFormat="1" x14ac:dyDescent="0.25">
      <c r="B223" s="67" t="s">
        <v>46</v>
      </c>
      <c r="C223" s="67"/>
      <c r="D223" s="70" t="s">
        <v>47</v>
      </c>
      <c r="E223" s="253">
        <f>$G202+$G203+G209</f>
        <v>80</v>
      </c>
      <c r="F223" s="253">
        <f>$G209</f>
        <v>30</v>
      </c>
      <c r="G223" s="253">
        <f t="shared" ref="G223:I223" si="52">$G209</f>
        <v>30</v>
      </c>
      <c r="H223" s="253">
        <f t="shared" si="52"/>
        <v>30</v>
      </c>
      <c r="I223" s="253">
        <f t="shared" si="52"/>
        <v>30</v>
      </c>
      <c r="J223" s="253">
        <f>E223</f>
        <v>80</v>
      </c>
      <c r="K223" s="253">
        <f t="shared" ref="K223:AH223" si="53">F223</f>
        <v>30</v>
      </c>
      <c r="L223" s="253">
        <f t="shared" si="53"/>
        <v>30</v>
      </c>
      <c r="M223" s="253">
        <f t="shared" si="53"/>
        <v>30</v>
      </c>
      <c r="N223" s="253">
        <f t="shared" si="53"/>
        <v>30</v>
      </c>
      <c r="O223" s="253">
        <f t="shared" si="53"/>
        <v>80</v>
      </c>
      <c r="P223" s="253">
        <f t="shared" si="53"/>
        <v>30</v>
      </c>
      <c r="Q223" s="253">
        <f t="shared" si="53"/>
        <v>30</v>
      </c>
      <c r="R223" s="253">
        <f t="shared" si="53"/>
        <v>30</v>
      </c>
      <c r="S223" s="253">
        <f t="shared" si="53"/>
        <v>30</v>
      </c>
      <c r="T223" s="253">
        <f t="shared" si="53"/>
        <v>80</v>
      </c>
      <c r="U223" s="253">
        <f t="shared" si="53"/>
        <v>30</v>
      </c>
      <c r="V223" s="253">
        <f t="shared" si="53"/>
        <v>30</v>
      </c>
      <c r="W223" s="253">
        <f t="shared" si="53"/>
        <v>30</v>
      </c>
      <c r="X223" s="253">
        <f t="shared" si="53"/>
        <v>30</v>
      </c>
      <c r="Y223" s="253">
        <f t="shared" si="53"/>
        <v>80</v>
      </c>
      <c r="Z223" s="253">
        <f t="shared" si="53"/>
        <v>30</v>
      </c>
      <c r="AA223" s="253">
        <f t="shared" si="53"/>
        <v>30</v>
      </c>
      <c r="AB223" s="253">
        <f t="shared" si="53"/>
        <v>30</v>
      </c>
      <c r="AC223" s="253">
        <f t="shared" si="53"/>
        <v>30</v>
      </c>
      <c r="AD223" s="253">
        <f t="shared" si="53"/>
        <v>80</v>
      </c>
      <c r="AE223" s="253">
        <f t="shared" si="53"/>
        <v>30</v>
      </c>
      <c r="AF223" s="253">
        <f t="shared" si="53"/>
        <v>30</v>
      </c>
      <c r="AG223" s="253">
        <f t="shared" si="53"/>
        <v>30</v>
      </c>
      <c r="AH223" s="253">
        <f t="shared" si="53"/>
        <v>30</v>
      </c>
    </row>
    <row r="224" spans="1:34" s="186" customFormat="1" ht="15.75" thickBot="1" x14ac:dyDescent="0.3">
      <c r="B224" s="67" t="s">
        <v>48</v>
      </c>
      <c r="C224" s="67"/>
      <c r="D224" s="70" t="s">
        <v>47</v>
      </c>
      <c r="E224" s="138">
        <f>G204</f>
        <v>90</v>
      </c>
      <c r="F224" s="138">
        <f>$G$18</f>
        <v>120</v>
      </c>
      <c r="G224" s="138">
        <f t="shared" ref="G224:AH224" si="54">$G$18</f>
        <v>120</v>
      </c>
      <c r="H224" s="138">
        <f t="shared" si="54"/>
        <v>120</v>
      </c>
      <c r="I224" s="138">
        <f t="shared" si="54"/>
        <v>120</v>
      </c>
      <c r="J224" s="138">
        <f t="shared" si="54"/>
        <v>120</v>
      </c>
      <c r="K224" s="138">
        <f t="shared" si="54"/>
        <v>120</v>
      </c>
      <c r="L224" s="138">
        <f t="shared" si="54"/>
        <v>120</v>
      </c>
      <c r="M224" s="138">
        <f t="shared" si="54"/>
        <v>120</v>
      </c>
      <c r="N224" s="138">
        <f t="shared" si="54"/>
        <v>120</v>
      </c>
      <c r="O224" s="138">
        <f t="shared" si="54"/>
        <v>120</v>
      </c>
      <c r="P224" s="138">
        <f t="shared" si="54"/>
        <v>120</v>
      </c>
      <c r="Q224" s="138">
        <f t="shared" si="54"/>
        <v>120</v>
      </c>
      <c r="R224" s="138">
        <f t="shared" si="54"/>
        <v>120</v>
      </c>
      <c r="S224" s="138">
        <f t="shared" si="54"/>
        <v>120</v>
      </c>
      <c r="T224" s="138">
        <f t="shared" si="54"/>
        <v>120</v>
      </c>
      <c r="U224" s="138">
        <f t="shared" si="54"/>
        <v>120</v>
      </c>
      <c r="V224" s="138">
        <f t="shared" si="54"/>
        <v>120</v>
      </c>
      <c r="W224" s="138">
        <f t="shared" si="54"/>
        <v>120</v>
      </c>
      <c r="X224" s="138">
        <f t="shared" si="54"/>
        <v>120</v>
      </c>
      <c r="Y224" s="138">
        <f t="shared" si="54"/>
        <v>120</v>
      </c>
      <c r="Z224" s="138">
        <f t="shared" si="54"/>
        <v>120</v>
      </c>
      <c r="AA224" s="138">
        <f t="shared" si="54"/>
        <v>120</v>
      </c>
      <c r="AB224" s="138">
        <f t="shared" si="54"/>
        <v>120</v>
      </c>
      <c r="AC224" s="138">
        <f t="shared" si="54"/>
        <v>120</v>
      </c>
      <c r="AD224" s="138">
        <f t="shared" si="54"/>
        <v>120</v>
      </c>
      <c r="AE224" s="138">
        <f t="shared" si="54"/>
        <v>120</v>
      </c>
      <c r="AF224" s="138">
        <f t="shared" si="54"/>
        <v>120</v>
      </c>
      <c r="AG224" s="138">
        <f t="shared" si="54"/>
        <v>120</v>
      </c>
      <c r="AH224" s="138">
        <f t="shared" si="54"/>
        <v>120</v>
      </c>
    </row>
    <row r="225" spans="2:36" s="186" customFormat="1" ht="15.75" thickTop="1" x14ac:dyDescent="0.25">
      <c r="B225" s="74" t="s">
        <v>49</v>
      </c>
      <c r="C225" s="74"/>
      <c r="D225" s="70" t="s">
        <v>47</v>
      </c>
      <c r="E225" s="140">
        <f t="shared" ref="E225:AH225" si="55">SUM(E223:E224)</f>
        <v>170</v>
      </c>
      <c r="F225" s="140">
        <f t="shared" si="55"/>
        <v>150</v>
      </c>
      <c r="G225" s="140">
        <f t="shared" si="55"/>
        <v>150</v>
      </c>
      <c r="H225" s="140">
        <f t="shared" si="55"/>
        <v>150</v>
      </c>
      <c r="I225" s="140">
        <f t="shared" si="55"/>
        <v>150</v>
      </c>
      <c r="J225" s="140">
        <f t="shared" si="55"/>
        <v>200</v>
      </c>
      <c r="K225" s="140">
        <f t="shared" si="55"/>
        <v>150</v>
      </c>
      <c r="L225" s="140">
        <f t="shared" si="55"/>
        <v>150</v>
      </c>
      <c r="M225" s="140">
        <f t="shared" si="55"/>
        <v>150</v>
      </c>
      <c r="N225" s="140">
        <f t="shared" si="55"/>
        <v>150</v>
      </c>
      <c r="O225" s="140">
        <f t="shared" si="55"/>
        <v>200</v>
      </c>
      <c r="P225" s="140">
        <f t="shared" si="55"/>
        <v>150</v>
      </c>
      <c r="Q225" s="140">
        <f t="shared" si="55"/>
        <v>150</v>
      </c>
      <c r="R225" s="140">
        <f t="shared" si="55"/>
        <v>150</v>
      </c>
      <c r="S225" s="140">
        <f t="shared" si="55"/>
        <v>150</v>
      </c>
      <c r="T225" s="140">
        <f t="shared" si="55"/>
        <v>200</v>
      </c>
      <c r="U225" s="140">
        <f t="shared" si="55"/>
        <v>150</v>
      </c>
      <c r="V225" s="140">
        <f t="shared" si="55"/>
        <v>150</v>
      </c>
      <c r="W225" s="140">
        <f t="shared" si="55"/>
        <v>150</v>
      </c>
      <c r="X225" s="140">
        <f t="shared" si="55"/>
        <v>150</v>
      </c>
      <c r="Y225" s="140">
        <f t="shared" si="55"/>
        <v>200</v>
      </c>
      <c r="Z225" s="140">
        <f t="shared" si="55"/>
        <v>150</v>
      </c>
      <c r="AA225" s="140">
        <f t="shared" si="55"/>
        <v>150</v>
      </c>
      <c r="AB225" s="140">
        <f t="shared" si="55"/>
        <v>150</v>
      </c>
      <c r="AC225" s="140">
        <f t="shared" si="55"/>
        <v>150</v>
      </c>
      <c r="AD225" s="140">
        <f t="shared" si="55"/>
        <v>200</v>
      </c>
      <c r="AE225" s="140">
        <f t="shared" si="55"/>
        <v>150</v>
      </c>
      <c r="AF225" s="140">
        <f t="shared" si="55"/>
        <v>150</v>
      </c>
      <c r="AG225" s="140">
        <f t="shared" si="55"/>
        <v>150</v>
      </c>
      <c r="AH225" s="140">
        <f t="shared" si="55"/>
        <v>150</v>
      </c>
    </row>
    <row r="226" spans="2:36" s="186" customFormat="1" x14ac:dyDescent="0.25">
      <c r="B226" s="67"/>
      <c r="C226" s="67"/>
      <c r="D226" s="67"/>
      <c r="E226" s="76"/>
      <c r="F226" s="77"/>
      <c r="G226" s="77"/>
      <c r="H226" s="77"/>
      <c r="I226" s="77"/>
      <c r="J226" s="215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  <c r="AC226" s="77"/>
      <c r="AD226" s="77"/>
      <c r="AE226" s="77"/>
      <c r="AF226" s="77"/>
      <c r="AG226" s="77"/>
      <c r="AH226" s="77"/>
    </row>
    <row r="227" spans="2:36" s="186" customFormat="1" x14ac:dyDescent="0.25">
      <c r="B227" s="64" t="s">
        <v>50</v>
      </c>
      <c r="C227" s="64"/>
      <c r="D227" s="64" t="s">
        <v>1</v>
      </c>
      <c r="E227" s="115"/>
      <c r="F227" s="116"/>
      <c r="G227" s="116"/>
      <c r="H227" s="116"/>
      <c r="I227" s="116"/>
      <c r="J227" s="102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</row>
    <row r="228" spans="2:36" s="186" customFormat="1" x14ac:dyDescent="0.25">
      <c r="B228" s="67"/>
      <c r="C228" s="67"/>
      <c r="D228" s="69"/>
      <c r="E228" s="119"/>
      <c r="F228" s="120"/>
      <c r="G228" s="120"/>
      <c r="H228" s="120"/>
      <c r="I228" s="120"/>
      <c r="J228" s="215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0"/>
      <c r="AF228" s="120"/>
      <c r="AG228" s="120"/>
      <c r="AH228" s="120"/>
    </row>
    <row r="229" spans="2:36" s="186" customFormat="1" ht="15.75" thickBot="1" x14ac:dyDescent="0.3">
      <c r="B229" s="74" t="s">
        <v>51</v>
      </c>
      <c r="C229" s="74"/>
      <c r="D229" s="70" t="s">
        <v>47</v>
      </c>
      <c r="E229" s="225">
        <f>$G$217</f>
        <v>177</v>
      </c>
      <c r="F229" s="225">
        <f t="shared" ref="F229:AH229" si="56">$G$217</f>
        <v>177</v>
      </c>
      <c r="G229" s="225">
        <f t="shared" si="56"/>
        <v>177</v>
      </c>
      <c r="H229" s="225">
        <f t="shared" si="56"/>
        <v>177</v>
      </c>
      <c r="I229" s="225">
        <f t="shared" si="56"/>
        <v>177</v>
      </c>
      <c r="J229" s="225">
        <f t="shared" si="56"/>
        <v>177</v>
      </c>
      <c r="K229" s="225">
        <f t="shared" si="56"/>
        <v>177</v>
      </c>
      <c r="L229" s="225">
        <f t="shared" si="56"/>
        <v>177</v>
      </c>
      <c r="M229" s="225">
        <f t="shared" si="56"/>
        <v>177</v>
      </c>
      <c r="N229" s="225">
        <f t="shared" si="56"/>
        <v>177</v>
      </c>
      <c r="O229" s="225">
        <f t="shared" si="56"/>
        <v>177</v>
      </c>
      <c r="P229" s="225">
        <f t="shared" si="56"/>
        <v>177</v>
      </c>
      <c r="Q229" s="225">
        <f t="shared" si="56"/>
        <v>177</v>
      </c>
      <c r="R229" s="225">
        <f t="shared" si="56"/>
        <v>177</v>
      </c>
      <c r="S229" s="225">
        <f t="shared" si="56"/>
        <v>177</v>
      </c>
      <c r="T229" s="225">
        <f t="shared" si="56"/>
        <v>177</v>
      </c>
      <c r="U229" s="225">
        <f t="shared" si="56"/>
        <v>177</v>
      </c>
      <c r="V229" s="225">
        <f t="shared" si="56"/>
        <v>177</v>
      </c>
      <c r="W229" s="225">
        <f t="shared" si="56"/>
        <v>177</v>
      </c>
      <c r="X229" s="225">
        <f t="shared" si="56"/>
        <v>177</v>
      </c>
      <c r="Y229" s="225">
        <f t="shared" si="56"/>
        <v>177</v>
      </c>
      <c r="Z229" s="225">
        <f t="shared" si="56"/>
        <v>177</v>
      </c>
      <c r="AA229" s="225">
        <f t="shared" si="56"/>
        <v>177</v>
      </c>
      <c r="AB229" s="225">
        <f t="shared" si="56"/>
        <v>177</v>
      </c>
      <c r="AC229" s="225">
        <f t="shared" si="56"/>
        <v>177</v>
      </c>
      <c r="AD229" s="225">
        <f t="shared" si="56"/>
        <v>177</v>
      </c>
      <c r="AE229" s="225">
        <f t="shared" si="56"/>
        <v>177</v>
      </c>
      <c r="AF229" s="225">
        <f t="shared" si="56"/>
        <v>177</v>
      </c>
      <c r="AG229" s="225">
        <f t="shared" si="56"/>
        <v>177</v>
      </c>
      <c r="AH229" s="225">
        <f t="shared" si="56"/>
        <v>177</v>
      </c>
    </row>
    <row r="230" spans="2:36" s="186" customFormat="1" ht="15.75" thickTop="1" x14ac:dyDescent="0.25">
      <c r="B230" s="66"/>
      <c r="C230" s="66"/>
      <c r="D230" s="80"/>
      <c r="E230" s="221"/>
      <c r="F230" s="221"/>
      <c r="G230" s="221"/>
      <c r="H230" s="221"/>
      <c r="I230" s="221"/>
      <c r="J230" s="226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21"/>
      <c r="Z230" s="221"/>
      <c r="AA230" s="221"/>
      <c r="AB230" s="221"/>
      <c r="AC230" s="221"/>
      <c r="AD230" s="221"/>
      <c r="AE230" s="221"/>
      <c r="AF230" s="221"/>
      <c r="AG230" s="221"/>
      <c r="AH230" s="221"/>
    </row>
    <row r="231" spans="2:36" s="186" customFormat="1" x14ac:dyDescent="0.25">
      <c r="B231" s="64" t="s">
        <v>52</v>
      </c>
      <c r="C231" s="63"/>
      <c r="D231" s="63"/>
      <c r="E231" s="222"/>
      <c r="F231" s="222"/>
      <c r="G231" s="222"/>
      <c r="H231" s="222"/>
      <c r="I231" s="222"/>
      <c r="J231" s="227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22"/>
      <c r="Z231" s="222"/>
      <c r="AA231" s="222"/>
      <c r="AB231" s="222"/>
      <c r="AC231" s="222"/>
      <c r="AD231" s="222"/>
      <c r="AE231" s="222"/>
      <c r="AF231" s="222"/>
      <c r="AG231" s="222"/>
      <c r="AH231" s="222"/>
    </row>
    <row r="232" spans="2:36" s="186" customFormat="1" ht="14.25" customHeight="1" x14ac:dyDescent="0.25">
      <c r="B232" s="66"/>
      <c r="C232" s="66"/>
      <c r="D232" s="80"/>
      <c r="E232" s="221"/>
      <c r="F232" s="221"/>
      <c r="G232" s="221"/>
      <c r="H232" s="221"/>
      <c r="I232" s="221"/>
      <c r="J232" s="226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21"/>
      <c r="Z232" s="221"/>
      <c r="AA232" s="221"/>
      <c r="AB232" s="221"/>
      <c r="AC232" s="221"/>
      <c r="AD232" s="221"/>
      <c r="AE232" s="221"/>
      <c r="AF232" s="221"/>
      <c r="AG232" s="221"/>
      <c r="AH232" s="221"/>
    </row>
    <row r="233" spans="2:36" s="186" customFormat="1" ht="14.25" customHeight="1" x14ac:dyDescent="0.25">
      <c r="B233" s="79" t="s">
        <v>53</v>
      </c>
      <c r="C233" s="79"/>
      <c r="D233" s="70" t="s">
        <v>47</v>
      </c>
      <c r="E233" s="246">
        <f t="shared" ref="E233:AH233" si="57">E229-E225</f>
        <v>7</v>
      </c>
      <c r="F233" s="246">
        <f t="shared" si="57"/>
        <v>27</v>
      </c>
      <c r="G233" s="246">
        <f t="shared" si="57"/>
        <v>27</v>
      </c>
      <c r="H233" s="246">
        <f t="shared" si="57"/>
        <v>27</v>
      </c>
      <c r="I233" s="246">
        <f t="shared" si="57"/>
        <v>27</v>
      </c>
      <c r="J233" s="246">
        <f t="shared" si="57"/>
        <v>-23</v>
      </c>
      <c r="K233" s="246">
        <f t="shared" si="57"/>
        <v>27</v>
      </c>
      <c r="L233" s="246">
        <f t="shared" si="57"/>
        <v>27</v>
      </c>
      <c r="M233" s="246">
        <f t="shared" si="57"/>
        <v>27</v>
      </c>
      <c r="N233" s="246">
        <f t="shared" si="57"/>
        <v>27</v>
      </c>
      <c r="O233" s="246">
        <f t="shared" si="57"/>
        <v>-23</v>
      </c>
      <c r="P233" s="246">
        <f t="shared" si="57"/>
        <v>27</v>
      </c>
      <c r="Q233" s="246">
        <f t="shared" si="57"/>
        <v>27</v>
      </c>
      <c r="R233" s="246">
        <f t="shared" si="57"/>
        <v>27</v>
      </c>
      <c r="S233" s="246">
        <f t="shared" si="57"/>
        <v>27</v>
      </c>
      <c r="T233" s="246">
        <f t="shared" si="57"/>
        <v>-23</v>
      </c>
      <c r="U233" s="246">
        <f t="shared" si="57"/>
        <v>27</v>
      </c>
      <c r="V233" s="246">
        <f t="shared" si="57"/>
        <v>27</v>
      </c>
      <c r="W233" s="246">
        <f t="shared" si="57"/>
        <v>27</v>
      </c>
      <c r="X233" s="246">
        <f t="shared" si="57"/>
        <v>27</v>
      </c>
      <c r="Y233" s="246">
        <f t="shared" si="57"/>
        <v>-23</v>
      </c>
      <c r="Z233" s="246">
        <f t="shared" si="57"/>
        <v>27</v>
      </c>
      <c r="AA233" s="246">
        <f t="shared" si="57"/>
        <v>27</v>
      </c>
      <c r="AB233" s="246">
        <f t="shared" si="57"/>
        <v>27</v>
      </c>
      <c r="AC233" s="246">
        <f t="shared" si="57"/>
        <v>27</v>
      </c>
      <c r="AD233" s="246">
        <f t="shared" si="57"/>
        <v>-23</v>
      </c>
      <c r="AE233" s="246">
        <f t="shared" si="57"/>
        <v>27</v>
      </c>
      <c r="AF233" s="246">
        <f t="shared" si="57"/>
        <v>27</v>
      </c>
      <c r="AG233" s="246">
        <f t="shared" si="57"/>
        <v>27</v>
      </c>
      <c r="AH233" s="246">
        <f t="shared" si="57"/>
        <v>27</v>
      </c>
      <c r="AJ233" s="79">
        <f>AVERAGE(E233:AH233)</f>
        <v>18</v>
      </c>
    </row>
    <row r="234" spans="2:36" s="186" customFormat="1" x14ac:dyDescent="0.25">
      <c r="B234" s="66"/>
      <c r="C234" s="66"/>
      <c r="D234" s="80"/>
      <c r="E234" s="221"/>
      <c r="F234" s="221"/>
      <c r="G234" s="221"/>
      <c r="H234" s="221"/>
      <c r="I234" s="221"/>
      <c r="J234" s="226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21"/>
      <c r="Z234" s="221"/>
      <c r="AA234" s="221"/>
      <c r="AB234" s="221"/>
      <c r="AC234" s="221"/>
      <c r="AD234" s="221"/>
      <c r="AE234" s="221"/>
      <c r="AF234" s="221"/>
      <c r="AG234" s="221"/>
      <c r="AH234" s="221"/>
    </row>
    <row r="235" spans="2:36" s="186" customFormat="1" x14ac:dyDescent="0.25">
      <c r="B235" s="79" t="s">
        <v>54</v>
      </c>
      <c r="C235" s="79"/>
      <c r="D235" s="70" t="s">
        <v>47</v>
      </c>
      <c r="E235" s="224">
        <f>E233</f>
        <v>7</v>
      </c>
      <c r="F235" s="224">
        <f t="shared" ref="F235" si="58">E235+F233</f>
        <v>34</v>
      </c>
      <c r="G235" s="224">
        <f t="shared" ref="G235" si="59">F235+G233</f>
        <v>61</v>
      </c>
      <c r="H235" s="224">
        <f t="shared" ref="H235" si="60">G235+H233</f>
        <v>88</v>
      </c>
      <c r="I235" s="224">
        <f t="shared" ref="I235" si="61">H235+I233</f>
        <v>115</v>
      </c>
      <c r="J235" s="224">
        <f t="shared" ref="J235" si="62">I235+J233</f>
        <v>92</v>
      </c>
      <c r="K235" s="224">
        <f t="shared" ref="K235" si="63">J235+K233</f>
        <v>119</v>
      </c>
      <c r="L235" s="224">
        <f t="shared" ref="L235" si="64">K235+L233</f>
        <v>146</v>
      </c>
      <c r="M235" s="224">
        <f t="shared" ref="M235" si="65">L235+M233</f>
        <v>173</v>
      </c>
      <c r="N235" s="224">
        <f t="shared" ref="N235" si="66">M235+N233</f>
        <v>200</v>
      </c>
      <c r="O235" s="224">
        <f t="shared" ref="O235" si="67">N235+O233</f>
        <v>177</v>
      </c>
      <c r="P235" s="224">
        <f t="shared" ref="P235" si="68">O235+P233</f>
        <v>204</v>
      </c>
      <c r="Q235" s="224">
        <f t="shared" ref="Q235" si="69">P235+Q233</f>
        <v>231</v>
      </c>
      <c r="R235" s="224">
        <f t="shared" ref="R235" si="70">Q235+R233</f>
        <v>258</v>
      </c>
      <c r="S235" s="224">
        <f t="shared" ref="S235" si="71">R235+S233</f>
        <v>285</v>
      </c>
      <c r="T235" s="224">
        <f t="shared" ref="T235" si="72">S235+T233</f>
        <v>262</v>
      </c>
      <c r="U235" s="224">
        <f t="shared" ref="U235" si="73">T235+U233</f>
        <v>289</v>
      </c>
      <c r="V235" s="224">
        <f t="shared" ref="V235" si="74">U235+V233</f>
        <v>316</v>
      </c>
      <c r="W235" s="224">
        <f t="shared" ref="W235" si="75">V235+W233</f>
        <v>343</v>
      </c>
      <c r="X235" s="224">
        <f t="shared" ref="X235" si="76">W235+X233</f>
        <v>370</v>
      </c>
      <c r="Y235" s="224">
        <f t="shared" ref="Y235" si="77">X235+Y233</f>
        <v>347</v>
      </c>
      <c r="Z235" s="224">
        <f t="shared" ref="Z235" si="78">Y235+Z233</f>
        <v>374</v>
      </c>
      <c r="AA235" s="224">
        <f t="shared" ref="AA235" si="79">Z235+AA233</f>
        <v>401</v>
      </c>
      <c r="AB235" s="224">
        <f t="shared" ref="AB235" si="80">AA235+AB233</f>
        <v>428</v>
      </c>
      <c r="AC235" s="224">
        <f t="shared" ref="AC235" si="81">AB235+AC233</f>
        <v>455</v>
      </c>
      <c r="AD235" s="224">
        <f t="shared" ref="AD235" si="82">AC235+AD233</f>
        <v>432</v>
      </c>
      <c r="AE235" s="224">
        <f t="shared" ref="AE235" si="83">AD235+AE233</f>
        <v>459</v>
      </c>
      <c r="AF235" s="224">
        <f t="shared" ref="AF235" si="84">AE235+AF233</f>
        <v>486</v>
      </c>
      <c r="AG235" s="224">
        <f t="shared" ref="AG235" si="85">AF235+AG233</f>
        <v>513</v>
      </c>
      <c r="AH235" s="224">
        <f t="shared" ref="AH235" si="86">AG235+AH233</f>
        <v>540</v>
      </c>
    </row>
    <row r="236" spans="2:36" s="186" customFormat="1" x14ac:dyDescent="0.25">
      <c r="B236" s="66"/>
      <c r="C236" s="66"/>
      <c r="D236" s="80"/>
      <c r="E236" s="81"/>
      <c r="F236" s="82"/>
      <c r="G236" s="81"/>
      <c r="H236" s="82"/>
      <c r="I236" s="82"/>
      <c r="K236" s="82"/>
      <c r="L236" s="82"/>
      <c r="M236" s="81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  <c r="AA236" s="82"/>
      <c r="AB236" s="82"/>
      <c r="AC236" s="82"/>
      <c r="AD236" s="82"/>
      <c r="AE236" s="82"/>
      <c r="AF236" s="82"/>
      <c r="AG236" s="82"/>
      <c r="AH236" s="82"/>
    </row>
    <row r="237" spans="2:36" s="186" customFormat="1" x14ac:dyDescent="0.25">
      <c r="B237" s="66" t="s">
        <v>55</v>
      </c>
      <c r="C237" s="66"/>
      <c r="D237" s="80"/>
      <c r="E237" s="81" t="s">
        <v>56</v>
      </c>
      <c r="F237" s="205" t="e">
        <f>NPV($C$5,E233:N233)</f>
        <v>#REF!</v>
      </c>
      <c r="G237" s="81"/>
      <c r="H237" s="82"/>
      <c r="I237" s="82"/>
      <c r="K237" s="82"/>
      <c r="L237" s="82"/>
      <c r="M237" s="81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  <c r="AA237" s="82"/>
      <c r="AB237" s="82"/>
      <c r="AC237" s="82"/>
      <c r="AD237" s="82"/>
      <c r="AE237" s="82"/>
      <c r="AF237" s="82"/>
      <c r="AG237" s="82"/>
      <c r="AH237" s="82"/>
    </row>
    <row r="238" spans="2:36" s="186" customFormat="1" x14ac:dyDescent="0.25">
      <c r="B238" s="66"/>
      <c r="C238" s="66"/>
      <c r="D238" s="80"/>
      <c r="E238" s="81" t="s">
        <v>57</v>
      </c>
      <c r="F238" s="205" t="e">
        <f>NPV($C$5,E233:X233)</f>
        <v>#REF!</v>
      </c>
      <c r="G238" s="81"/>
      <c r="H238" s="82"/>
      <c r="I238" s="82"/>
      <c r="K238" s="82"/>
      <c r="L238" s="82"/>
      <c r="M238" s="81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  <c r="AA238" s="82"/>
      <c r="AB238" s="82"/>
      <c r="AC238" s="82"/>
      <c r="AD238" s="82"/>
      <c r="AE238" s="82"/>
      <c r="AF238" s="82"/>
      <c r="AG238" s="82"/>
      <c r="AH238" s="82"/>
    </row>
    <row r="239" spans="2:36" s="186" customFormat="1" x14ac:dyDescent="0.25">
      <c r="B239" s="66"/>
      <c r="C239" s="66"/>
      <c r="D239" s="80"/>
      <c r="E239" s="81" t="s">
        <v>58</v>
      </c>
      <c r="F239" s="205" t="e">
        <f>NPV($C$5,E233:AH233)</f>
        <v>#REF!</v>
      </c>
      <c r="G239" s="81"/>
      <c r="H239" s="82"/>
      <c r="I239" s="82"/>
      <c r="K239" s="82"/>
      <c r="L239" s="82"/>
      <c r="M239" s="81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  <c r="AA239" s="82"/>
      <c r="AB239" s="82"/>
      <c r="AC239" s="82"/>
      <c r="AD239" s="82"/>
      <c r="AE239" s="82"/>
      <c r="AF239" s="82"/>
      <c r="AG239" s="82"/>
      <c r="AH239" s="82"/>
    </row>
    <row r="240" spans="2:36" s="186" customFormat="1" x14ac:dyDescent="0.25">
      <c r="B240" s="66"/>
      <c r="C240" s="66"/>
      <c r="D240" s="80"/>
      <c r="E240" s="81"/>
      <c r="F240" s="82"/>
      <c r="G240" s="81"/>
      <c r="H240" s="82"/>
      <c r="I240" s="82"/>
      <c r="K240" s="82"/>
      <c r="L240" s="82"/>
      <c r="M240" s="81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  <c r="AA240" s="82"/>
      <c r="AB240" s="82"/>
      <c r="AC240" s="82"/>
      <c r="AD240" s="82"/>
      <c r="AE240" s="82"/>
      <c r="AF240" s="82"/>
      <c r="AG240" s="82"/>
      <c r="AH240" s="82"/>
    </row>
    <row r="241" spans="1:49" s="186" customFormat="1" x14ac:dyDescent="0.25">
      <c r="B241" s="66" t="s">
        <v>59</v>
      </c>
      <c r="C241" s="66"/>
      <c r="D241" s="80"/>
      <c r="E241" s="81" t="s">
        <v>60</v>
      </c>
      <c r="F241" s="217" t="e">
        <f>IRR(E233:N233)</f>
        <v>#NUM!</v>
      </c>
      <c r="G241" s="81"/>
      <c r="H241" s="82"/>
      <c r="I241" s="82"/>
      <c r="K241" s="82"/>
      <c r="L241" s="82"/>
      <c r="M241" s="81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  <c r="AA241" s="82"/>
      <c r="AB241" s="82"/>
      <c r="AC241" s="82"/>
      <c r="AD241" s="82"/>
      <c r="AE241" s="82"/>
      <c r="AF241" s="82"/>
      <c r="AG241" s="82"/>
      <c r="AH241" s="82"/>
    </row>
    <row r="242" spans="1:49" s="186" customFormat="1" x14ac:dyDescent="0.25">
      <c r="B242" s="66"/>
      <c r="C242" s="66"/>
      <c r="D242" s="80"/>
      <c r="E242" s="81" t="s">
        <v>61</v>
      </c>
      <c r="F242" s="217" t="e">
        <f>IRR(E233:X233)</f>
        <v>#NUM!</v>
      </c>
      <c r="G242" s="81"/>
      <c r="H242" s="82"/>
      <c r="I242" s="82"/>
      <c r="K242" s="82"/>
      <c r="L242" s="82"/>
      <c r="M242" s="81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  <c r="AA242" s="82"/>
      <c r="AB242" s="82"/>
      <c r="AC242" s="82"/>
      <c r="AD242" s="82"/>
      <c r="AE242" s="82"/>
      <c r="AF242" s="82"/>
      <c r="AG242" s="82"/>
      <c r="AH242" s="82"/>
    </row>
    <row r="243" spans="1:49" s="186" customFormat="1" x14ac:dyDescent="0.25">
      <c r="B243" s="66"/>
      <c r="C243" s="66"/>
      <c r="D243" s="80"/>
      <c r="E243" s="81" t="s">
        <v>62</v>
      </c>
      <c r="F243" s="217" t="e">
        <f>IRR(E233:AH233)</f>
        <v>#NUM!</v>
      </c>
      <c r="G243" s="81"/>
      <c r="H243" s="82"/>
      <c r="I243" s="82"/>
      <c r="K243" s="82"/>
      <c r="L243" s="82"/>
      <c r="M243" s="81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  <c r="AA243" s="82"/>
      <c r="AB243" s="82"/>
      <c r="AC243" s="82"/>
      <c r="AD243" s="82"/>
      <c r="AE243" s="82"/>
      <c r="AF243" s="82"/>
      <c r="AG243" s="82"/>
      <c r="AH243" s="82"/>
    </row>
    <row r="244" spans="1:49" s="67" customFormat="1" ht="12.75" customHeight="1" x14ac:dyDescent="0.25">
      <c r="A244" s="66"/>
      <c r="B244" s="2"/>
      <c r="C244" s="2"/>
      <c r="D244" s="2"/>
      <c r="E244" s="2"/>
      <c r="F244" s="2"/>
      <c r="G244" s="2"/>
      <c r="H244" s="2"/>
      <c r="I244" s="2"/>
      <c r="J244" s="7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66"/>
      <c r="AJ244" s="66"/>
      <c r="AK244" s="66"/>
      <c r="AL244" s="66"/>
      <c r="AM244" s="66"/>
      <c r="AN244" s="66"/>
      <c r="AO244" s="66"/>
      <c r="AP244" s="66"/>
      <c r="AQ244" s="66"/>
      <c r="AR244" s="66"/>
      <c r="AS244" s="66"/>
      <c r="AT244" s="66"/>
      <c r="AU244" s="66"/>
      <c r="AV244" s="66"/>
      <c r="AW244" s="66"/>
    </row>
    <row r="245" spans="1:49" s="64" customFormat="1" ht="14.25" customHeight="1" x14ac:dyDescent="0.25">
      <c r="A245" s="63"/>
      <c r="B245" s="186"/>
      <c r="C245" s="186"/>
      <c r="D245" s="186"/>
      <c r="E245" s="186"/>
      <c r="F245" s="186"/>
      <c r="G245" s="186"/>
      <c r="H245" s="186"/>
      <c r="I245" s="186"/>
      <c r="J245" s="185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6"/>
      <c r="AA245" s="186"/>
      <c r="AB245" s="186"/>
      <c r="AC245" s="186"/>
      <c r="AD245" s="186"/>
      <c r="AE245" s="186"/>
      <c r="AF245" s="186"/>
      <c r="AG245" s="186"/>
      <c r="AH245" s="186"/>
      <c r="AI245" s="67"/>
      <c r="AJ245" s="67"/>
      <c r="AK245" s="67"/>
      <c r="AL245" s="67"/>
      <c r="AM245" s="67"/>
      <c r="AN245" s="67"/>
      <c r="AO245" s="67"/>
      <c r="AP245" s="67"/>
      <c r="AQ245" s="67"/>
      <c r="AR245" s="67"/>
      <c r="AS245" s="67"/>
      <c r="AT245" s="67"/>
      <c r="AU245" s="67"/>
      <c r="AV245" s="67"/>
      <c r="AW245" s="67"/>
    </row>
    <row r="246" spans="1:49" s="67" customFormat="1" ht="12.75" customHeight="1" x14ac:dyDescent="0.25">
      <c r="A246" s="66"/>
      <c r="B246" s="186"/>
      <c r="C246" s="186"/>
      <c r="D246" s="186"/>
      <c r="E246" s="186"/>
      <c r="F246" s="186"/>
      <c r="G246" s="186"/>
      <c r="H246" s="186"/>
      <c r="I246" s="186"/>
      <c r="J246" s="185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74"/>
      <c r="AJ246" s="74"/>
      <c r="AK246" s="74"/>
      <c r="AL246" s="74"/>
      <c r="AM246" s="74"/>
      <c r="AN246" s="74"/>
      <c r="AO246" s="74"/>
      <c r="AP246" s="74"/>
      <c r="AQ246" s="74"/>
      <c r="AR246" s="74"/>
      <c r="AS246" s="74"/>
      <c r="AT246" s="74"/>
      <c r="AU246" s="74"/>
      <c r="AV246" s="74"/>
      <c r="AW246" s="74"/>
    </row>
    <row r="247" spans="1:49" s="66" customFormat="1" ht="12.75" customHeight="1" x14ac:dyDescent="0.25">
      <c r="B247" s="22"/>
      <c r="C247" s="22"/>
      <c r="D247" s="22"/>
      <c r="E247" s="22"/>
      <c r="F247" s="22"/>
      <c r="G247" s="22"/>
      <c r="H247" s="22"/>
      <c r="I247" s="22"/>
      <c r="J247" s="185"/>
      <c r="K247" s="1"/>
      <c r="L247" s="1"/>
      <c r="M247" s="1"/>
      <c r="N247" s="1"/>
      <c r="O247" s="1"/>
      <c r="P247" s="1"/>
      <c r="Q247" s="1"/>
      <c r="R247" s="186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69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  <c r="AV247" s="67"/>
      <c r="AW247" s="67"/>
    </row>
    <row r="248" spans="1:49" s="201" customFormat="1" ht="18" thickBot="1" x14ac:dyDescent="0.35">
      <c r="A248" s="201" t="s">
        <v>135</v>
      </c>
      <c r="B248" s="3" t="s">
        <v>136</v>
      </c>
      <c r="C248" s="3"/>
      <c r="D248" s="3"/>
      <c r="E248" s="3"/>
      <c r="F248" s="3"/>
      <c r="G248" s="3"/>
      <c r="H248" s="3"/>
      <c r="I248" s="202"/>
      <c r="J248" s="182"/>
      <c r="K248" s="3"/>
      <c r="L248" s="3"/>
      <c r="M248" s="3"/>
      <c r="N248" s="3"/>
      <c r="O248" s="3"/>
      <c r="P248" s="3"/>
      <c r="Q248" s="3"/>
      <c r="R248" s="189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202"/>
      <c r="AJ248" s="202"/>
      <c r="AK248" s="202"/>
      <c r="AL248" s="202"/>
      <c r="AM248" s="202"/>
      <c r="AN248" s="202"/>
      <c r="AO248" s="202"/>
      <c r="AP248" s="202"/>
      <c r="AQ248" s="202"/>
      <c r="AR248" s="202"/>
      <c r="AS248" s="202"/>
      <c r="AT248" s="202"/>
      <c r="AU248" s="202"/>
      <c r="AV248" s="202"/>
      <c r="AW248" s="202"/>
    </row>
    <row r="249" spans="1:49" ht="16.5" thickTop="1" thickBot="1" x14ac:dyDescent="0.3">
      <c r="A249" s="1"/>
      <c r="I249" s="67"/>
      <c r="J249" s="185"/>
      <c r="K249" s="1"/>
      <c r="L249" s="22"/>
      <c r="M249" s="22"/>
      <c r="N249" s="22"/>
      <c r="O249" s="22"/>
      <c r="P249" s="22"/>
      <c r="Q249" s="22"/>
      <c r="R249" s="53"/>
      <c r="AI249" s="74"/>
      <c r="AJ249" s="70"/>
      <c r="AK249" s="70"/>
      <c r="AL249" s="70"/>
      <c r="AM249" s="70"/>
      <c r="AN249" s="70"/>
      <c r="AO249" s="70"/>
      <c r="AP249" s="70"/>
      <c r="AQ249" s="70"/>
      <c r="AR249" s="70"/>
      <c r="AS249" s="70"/>
      <c r="AT249" s="70"/>
      <c r="AU249" s="70"/>
      <c r="AV249" s="70"/>
      <c r="AW249" s="70"/>
    </row>
    <row r="250" spans="1:49" x14ac:dyDescent="0.25">
      <c r="B250" s="34" t="s">
        <v>6</v>
      </c>
      <c r="C250" s="35" t="s">
        <v>7</v>
      </c>
      <c r="D250" s="35" t="s">
        <v>1</v>
      </c>
      <c r="E250" s="35" t="s">
        <v>8</v>
      </c>
      <c r="F250" s="35" t="s">
        <v>1</v>
      </c>
      <c r="G250" s="35" t="s">
        <v>0</v>
      </c>
      <c r="H250" s="36"/>
      <c r="I250" s="67"/>
      <c r="J250" s="185"/>
      <c r="K250" s="1"/>
      <c r="L250" s="64"/>
      <c r="M250" s="64"/>
      <c r="N250" s="64"/>
      <c r="O250" s="64"/>
      <c r="P250" s="64"/>
      <c r="Q250" s="64"/>
      <c r="R250" s="1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  <c r="AV250" s="67"/>
      <c r="AW250" s="67"/>
    </row>
    <row r="251" spans="1:49" s="9" customFormat="1" ht="15.75" thickBot="1" x14ac:dyDescent="0.3">
      <c r="A251" s="22"/>
      <c r="B251" s="24" t="s">
        <v>114</v>
      </c>
      <c r="C251" s="98">
        <v>1100</v>
      </c>
      <c r="D251" s="1" t="s">
        <v>112</v>
      </c>
      <c r="E251" s="98">
        <v>0.16</v>
      </c>
      <c r="F251" s="1" t="s">
        <v>2</v>
      </c>
      <c r="G251" s="209">
        <f>C251*E251</f>
        <v>176</v>
      </c>
      <c r="H251" s="23" t="s">
        <v>2</v>
      </c>
      <c r="I251" s="67"/>
      <c r="J251" s="185"/>
      <c r="K251" s="1"/>
      <c r="L251" s="67"/>
      <c r="M251" s="67"/>
      <c r="N251" s="67"/>
      <c r="O251" s="67"/>
      <c r="P251" s="67"/>
      <c r="Q251" s="67"/>
      <c r="R251" s="1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64"/>
      <c r="AJ251" s="64"/>
      <c r="AK251" s="64"/>
      <c r="AL251" s="64"/>
      <c r="AM251" s="64"/>
      <c r="AN251" s="64"/>
      <c r="AO251" s="64"/>
      <c r="AP251" s="64"/>
      <c r="AQ251" s="64"/>
      <c r="AR251" s="64"/>
      <c r="AS251" s="64"/>
      <c r="AT251" s="64"/>
      <c r="AU251" s="64"/>
      <c r="AV251" s="64"/>
      <c r="AW251" s="64"/>
    </row>
    <row r="252" spans="1:49" s="64" customFormat="1" ht="14.25" customHeight="1" x14ac:dyDescent="0.25">
      <c r="A252" s="63"/>
      <c r="B252" s="24" t="s">
        <v>113</v>
      </c>
      <c r="C252" s="98">
        <v>1</v>
      </c>
      <c r="D252" s="1" t="s">
        <v>115</v>
      </c>
      <c r="E252" s="98">
        <v>200</v>
      </c>
      <c r="F252" s="1" t="s">
        <v>2</v>
      </c>
      <c r="G252" s="209">
        <f>C252*E252</f>
        <v>200</v>
      </c>
      <c r="H252" s="23" t="s">
        <v>2</v>
      </c>
      <c r="I252" s="67"/>
      <c r="J252" s="185"/>
      <c r="K252" s="1"/>
      <c r="L252" s="67"/>
      <c r="M252" s="67"/>
      <c r="N252" s="67"/>
      <c r="O252" s="67"/>
      <c r="P252" s="67"/>
      <c r="Q252" s="67"/>
      <c r="R252" s="1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  <c r="AV252" s="67"/>
      <c r="AW252" s="67"/>
    </row>
    <row r="253" spans="1:49" s="67" customFormat="1" ht="12.75" customHeight="1" x14ac:dyDescent="0.25">
      <c r="A253" s="66"/>
      <c r="B253" s="24" t="s">
        <v>106</v>
      </c>
      <c r="C253" s="98"/>
      <c r="D253" s="1" t="s">
        <v>107</v>
      </c>
      <c r="E253" s="98">
        <v>0.22</v>
      </c>
      <c r="F253" s="1" t="s">
        <v>2</v>
      </c>
      <c r="G253" s="209">
        <f>C253*E253</f>
        <v>0</v>
      </c>
      <c r="H253" s="23" t="s">
        <v>2</v>
      </c>
      <c r="I253" s="70"/>
      <c r="J253" s="185"/>
      <c r="K253" s="1"/>
      <c r="R253" s="1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74"/>
      <c r="AJ253" s="74"/>
      <c r="AK253" s="74"/>
      <c r="AL253" s="74"/>
      <c r="AM253" s="74"/>
      <c r="AN253" s="74"/>
      <c r="AO253" s="74"/>
      <c r="AP253" s="74"/>
      <c r="AQ253" s="74"/>
      <c r="AR253" s="74"/>
      <c r="AS253" s="74"/>
      <c r="AT253" s="74"/>
      <c r="AU253" s="74"/>
      <c r="AV253" s="74"/>
      <c r="AW253" s="74"/>
    </row>
    <row r="254" spans="1:49" s="67" customFormat="1" x14ac:dyDescent="0.25">
      <c r="A254" s="66"/>
      <c r="B254" s="24" t="s">
        <v>108</v>
      </c>
      <c r="C254" s="98"/>
      <c r="D254" s="1" t="s">
        <v>17</v>
      </c>
      <c r="E254" s="98">
        <v>0.2</v>
      </c>
      <c r="F254" s="1" t="s">
        <v>2</v>
      </c>
      <c r="G254" s="209">
        <f>C254*E254</f>
        <v>0</v>
      </c>
      <c r="H254" s="23" t="s">
        <v>2</v>
      </c>
      <c r="J254" s="185"/>
      <c r="K254" s="1"/>
      <c r="R254" s="1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66"/>
      <c r="AJ254" s="66"/>
      <c r="AK254" s="66"/>
      <c r="AL254" s="66"/>
      <c r="AM254" s="66"/>
      <c r="AN254" s="66"/>
      <c r="AO254" s="66"/>
      <c r="AP254" s="66"/>
      <c r="AQ254" s="66"/>
      <c r="AR254" s="66"/>
      <c r="AS254" s="66"/>
      <c r="AT254" s="66"/>
      <c r="AU254" s="66"/>
      <c r="AV254" s="66"/>
      <c r="AW254" s="66"/>
    </row>
    <row r="255" spans="1:49" s="67" customFormat="1" x14ac:dyDescent="0.25">
      <c r="A255" s="66"/>
      <c r="B255" s="39" t="s">
        <v>18</v>
      </c>
      <c r="C255" s="28"/>
      <c r="D255" s="1"/>
      <c r="E255" s="28"/>
      <c r="F255" s="1"/>
      <c r="G255" s="94">
        <f>SUM(G251:G254)</f>
        <v>376</v>
      </c>
      <c r="H255" s="23" t="s">
        <v>2</v>
      </c>
      <c r="I255" s="64"/>
      <c r="J255" s="180"/>
      <c r="K255" s="2"/>
      <c r="L255" s="70"/>
      <c r="M255" s="70"/>
      <c r="N255" s="70"/>
      <c r="O255" s="70"/>
      <c r="P255" s="70"/>
      <c r="Q255" s="70"/>
      <c r="R255" s="1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63"/>
      <c r="AJ255" s="63"/>
      <c r="AK255" s="63"/>
      <c r="AL255" s="63"/>
      <c r="AM255" s="63"/>
      <c r="AN255" s="63"/>
      <c r="AO255" s="63"/>
      <c r="AP255" s="63"/>
      <c r="AQ255" s="63"/>
      <c r="AR255" s="63"/>
      <c r="AS255" s="63"/>
      <c r="AT255" s="63"/>
      <c r="AU255" s="63"/>
      <c r="AV255" s="63"/>
      <c r="AW255" s="63"/>
    </row>
    <row r="256" spans="1:49" s="67" customFormat="1" x14ac:dyDescent="0.25">
      <c r="A256" s="66"/>
      <c r="B256" s="24" t="s">
        <v>19</v>
      </c>
      <c r="C256" s="4">
        <v>100</v>
      </c>
      <c r="D256" s="1" t="s">
        <v>20</v>
      </c>
      <c r="E256" s="98">
        <v>3</v>
      </c>
      <c r="F256" s="1" t="s">
        <v>2</v>
      </c>
      <c r="G256" s="209">
        <f>C256*E256</f>
        <v>300</v>
      </c>
      <c r="H256" s="23" t="s">
        <v>2</v>
      </c>
      <c r="J256" s="180"/>
      <c r="K256" s="2"/>
      <c r="R256" s="90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66"/>
      <c r="AJ256" s="66"/>
      <c r="AK256" s="66"/>
      <c r="AL256" s="66"/>
      <c r="AM256" s="66"/>
      <c r="AN256" s="66"/>
      <c r="AO256" s="66"/>
      <c r="AP256" s="66"/>
      <c r="AQ256" s="66"/>
      <c r="AR256" s="66"/>
      <c r="AS256" s="66"/>
      <c r="AT256" s="66"/>
      <c r="AU256" s="66"/>
      <c r="AV256" s="66"/>
      <c r="AW256" s="66"/>
    </row>
    <row r="257" spans="1:49" s="70" customFormat="1" x14ac:dyDescent="0.25">
      <c r="A257" s="73"/>
      <c r="B257" s="39" t="s">
        <v>22</v>
      </c>
      <c r="C257" s="28"/>
      <c r="D257" s="1"/>
      <c r="E257" s="28"/>
      <c r="F257" s="1"/>
      <c r="G257" s="95">
        <f>G255+G256</f>
        <v>676</v>
      </c>
      <c r="H257" s="23" t="s">
        <v>2</v>
      </c>
      <c r="I257" s="74"/>
      <c r="J257" s="180"/>
      <c r="K257" s="2"/>
      <c r="L257" s="64"/>
      <c r="M257" s="64"/>
      <c r="N257" s="64"/>
      <c r="O257" s="64"/>
      <c r="P257" s="64"/>
      <c r="Q257" s="64"/>
      <c r="R257" s="1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79"/>
      <c r="AJ257" s="79"/>
      <c r="AK257" s="79"/>
      <c r="AL257" s="79"/>
      <c r="AM257" s="79"/>
      <c r="AN257" s="79"/>
      <c r="AO257" s="79"/>
      <c r="AP257" s="79"/>
      <c r="AQ257" s="79"/>
      <c r="AR257" s="79"/>
      <c r="AS257" s="79"/>
      <c r="AT257" s="79"/>
      <c r="AU257" s="79"/>
      <c r="AV257" s="79"/>
      <c r="AW257" s="79"/>
    </row>
    <row r="258" spans="1:49" s="67" customFormat="1" ht="12.75" customHeight="1" x14ac:dyDescent="0.25">
      <c r="A258" s="66"/>
      <c r="B258" s="43"/>
      <c r="C258" s="99"/>
      <c r="D258" s="44"/>
      <c r="E258" s="99"/>
      <c r="F258" s="44"/>
      <c r="G258" s="99"/>
      <c r="H258" s="45"/>
      <c r="I258" s="66"/>
      <c r="J258" s="180"/>
      <c r="K258" s="2"/>
      <c r="R258" s="1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66"/>
      <c r="AJ258" s="66"/>
      <c r="AK258" s="66"/>
      <c r="AL258" s="66"/>
      <c r="AM258" s="66"/>
      <c r="AN258" s="66"/>
      <c r="AO258" s="66"/>
      <c r="AP258" s="66"/>
      <c r="AQ258" s="66"/>
      <c r="AR258" s="66"/>
      <c r="AS258" s="66"/>
      <c r="AT258" s="66"/>
      <c r="AU258" s="66"/>
      <c r="AV258" s="66"/>
      <c r="AW258" s="66"/>
    </row>
    <row r="259" spans="1:49" s="64" customFormat="1" ht="13.5" customHeight="1" x14ac:dyDescent="0.25">
      <c r="A259" s="63"/>
      <c r="B259" s="39" t="s">
        <v>23</v>
      </c>
      <c r="C259" s="100"/>
      <c r="D259" s="1"/>
      <c r="E259" s="100"/>
      <c r="F259" s="1"/>
      <c r="G259" s="109"/>
      <c r="H259" s="23"/>
      <c r="I259" s="2"/>
      <c r="J259" s="180"/>
      <c r="K259" s="2"/>
      <c r="L259" s="74"/>
      <c r="M259" s="74"/>
      <c r="N259" s="74"/>
      <c r="O259" s="74"/>
      <c r="P259" s="74"/>
      <c r="Q259" s="74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79"/>
      <c r="AJ259" s="79"/>
      <c r="AK259" s="79"/>
      <c r="AL259" s="79"/>
      <c r="AM259" s="79"/>
      <c r="AN259" s="79"/>
      <c r="AO259" s="79"/>
      <c r="AP259" s="79"/>
      <c r="AQ259" s="79"/>
      <c r="AR259" s="79"/>
      <c r="AS259" s="79"/>
      <c r="AT259" s="79"/>
      <c r="AU259" s="79"/>
      <c r="AV259" s="79"/>
      <c r="AW259" s="79"/>
    </row>
    <row r="260" spans="1:49" s="67" customFormat="1" ht="12.75" customHeight="1" x14ac:dyDescent="0.25">
      <c r="A260" s="66"/>
      <c r="B260" s="24" t="s">
        <v>24</v>
      </c>
      <c r="C260" s="4"/>
      <c r="D260" s="1" t="s">
        <v>25</v>
      </c>
      <c r="E260" s="4"/>
      <c r="F260" s="1" t="s">
        <v>2</v>
      </c>
      <c r="G260" s="209">
        <f>C260*E260</f>
        <v>0</v>
      </c>
      <c r="H260" s="23" t="s">
        <v>2</v>
      </c>
      <c r="I260" s="2"/>
      <c r="J260" s="18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66"/>
      <c r="AJ260" s="66"/>
      <c r="AK260" s="66"/>
      <c r="AL260" s="66"/>
      <c r="AM260" s="66"/>
      <c r="AN260" s="66"/>
      <c r="AO260" s="66"/>
      <c r="AP260" s="66"/>
      <c r="AQ260" s="66"/>
      <c r="AR260" s="66"/>
      <c r="AS260" s="66"/>
      <c r="AT260" s="66"/>
      <c r="AU260" s="66"/>
      <c r="AV260" s="66"/>
      <c r="AW260" s="66"/>
    </row>
    <row r="261" spans="1:49" s="74" customFormat="1" ht="12.75" customHeight="1" x14ac:dyDescent="0.25">
      <c r="A261" s="79"/>
      <c r="B261" s="43"/>
      <c r="C261" s="101"/>
      <c r="D261" s="50"/>
      <c r="E261" s="101"/>
      <c r="F261" s="50"/>
      <c r="G261" s="101"/>
      <c r="H261" s="51"/>
      <c r="I261" s="2"/>
      <c r="J261" s="18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66"/>
      <c r="AJ261" s="66"/>
      <c r="AK261" s="66"/>
      <c r="AL261" s="66"/>
      <c r="AM261" s="66"/>
      <c r="AN261" s="66"/>
      <c r="AO261" s="66"/>
      <c r="AP261" s="66"/>
      <c r="AQ261" s="66"/>
      <c r="AR261" s="66"/>
      <c r="AS261" s="66"/>
      <c r="AT261" s="66"/>
      <c r="AU261" s="66"/>
      <c r="AV261" s="66"/>
      <c r="AW261" s="66"/>
    </row>
    <row r="262" spans="1:49" s="66" customFormat="1" ht="12.75" customHeight="1" x14ac:dyDescent="0.25">
      <c r="B262" s="52" t="s">
        <v>26</v>
      </c>
      <c r="C262" s="102" t="s">
        <v>7</v>
      </c>
      <c r="D262" s="53" t="s">
        <v>1</v>
      </c>
      <c r="E262" s="102" t="s">
        <v>8</v>
      </c>
      <c r="F262" s="53" t="s">
        <v>1</v>
      </c>
      <c r="G262" s="102"/>
      <c r="H262" s="54"/>
      <c r="I262" s="2"/>
      <c r="J262" s="180"/>
      <c r="K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49" s="63" customFormat="1" ht="12.75" customHeight="1" x14ac:dyDescent="0.25">
      <c r="B263" s="26" t="s">
        <v>109</v>
      </c>
      <c r="C263" s="98">
        <v>200</v>
      </c>
      <c r="D263" s="1" t="s">
        <v>17</v>
      </c>
      <c r="E263" s="98">
        <v>0.16</v>
      </c>
      <c r="F263" s="1" t="s">
        <v>2</v>
      </c>
      <c r="G263" s="209">
        <f>C263*E263</f>
        <v>32</v>
      </c>
      <c r="H263" s="23" t="s">
        <v>2</v>
      </c>
      <c r="I263" s="2"/>
      <c r="J263" s="180"/>
      <c r="K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66"/>
      <c r="AJ263" s="66"/>
      <c r="AK263" s="66"/>
      <c r="AL263" s="66"/>
      <c r="AM263" s="66"/>
      <c r="AN263" s="66"/>
      <c r="AO263" s="66"/>
      <c r="AP263" s="66"/>
      <c r="AQ263" s="66"/>
      <c r="AR263" s="66"/>
      <c r="AS263" s="66"/>
      <c r="AT263" s="66"/>
      <c r="AU263" s="66"/>
      <c r="AV263" s="66"/>
      <c r="AW263" s="66"/>
    </row>
    <row r="264" spans="1:49" s="66" customFormat="1" ht="12.75" customHeight="1" x14ac:dyDescent="0.25">
      <c r="B264" s="26" t="s">
        <v>13</v>
      </c>
      <c r="C264" s="98">
        <v>200</v>
      </c>
      <c r="D264" s="1" t="s">
        <v>11</v>
      </c>
      <c r="E264" s="98">
        <v>0.2</v>
      </c>
      <c r="F264" s="1" t="s">
        <v>2</v>
      </c>
      <c r="G264" s="209">
        <f>C264*E264</f>
        <v>40</v>
      </c>
      <c r="H264" s="23" t="s">
        <v>2</v>
      </c>
      <c r="I264" s="2"/>
      <c r="J264" s="180"/>
      <c r="K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49" s="79" customFormat="1" ht="12.75" customHeight="1" x14ac:dyDescent="0.25">
      <c r="B265" s="26"/>
      <c r="C265" s="98"/>
      <c r="D265" s="1" t="s">
        <v>15</v>
      </c>
      <c r="E265" s="98"/>
      <c r="F265" s="1" t="s">
        <v>2</v>
      </c>
      <c r="G265" s="209">
        <f>C265*E265</f>
        <v>0</v>
      </c>
      <c r="H265" s="23" t="s">
        <v>2</v>
      </c>
      <c r="I265" s="2"/>
      <c r="J265" s="180"/>
      <c r="K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66"/>
      <c r="AJ265" s="66"/>
      <c r="AK265" s="66"/>
      <c r="AL265" s="66"/>
      <c r="AM265" s="66"/>
      <c r="AN265" s="66"/>
      <c r="AO265" s="66"/>
      <c r="AP265" s="66"/>
      <c r="AQ265" s="66"/>
      <c r="AR265" s="66"/>
      <c r="AS265" s="66"/>
      <c r="AT265" s="66"/>
      <c r="AU265" s="66"/>
      <c r="AV265" s="66"/>
      <c r="AW265" s="66"/>
    </row>
    <row r="266" spans="1:49" s="66" customFormat="1" ht="12.75" customHeight="1" x14ac:dyDescent="0.25">
      <c r="B266" s="26"/>
      <c r="C266" s="4"/>
      <c r="D266" s="1" t="s">
        <v>17</v>
      </c>
      <c r="E266" s="4"/>
      <c r="F266" s="1" t="s">
        <v>2</v>
      </c>
      <c r="G266" s="209">
        <f>C266*E266</f>
        <v>0</v>
      </c>
      <c r="H266" s="23" t="s">
        <v>2</v>
      </c>
      <c r="I266" s="2"/>
      <c r="J266" s="180"/>
      <c r="K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49" s="79" customFormat="1" ht="12.75" customHeight="1" x14ac:dyDescent="0.25">
      <c r="B267" s="39" t="s">
        <v>28</v>
      </c>
      <c r="C267" s="100"/>
      <c r="D267" s="1"/>
      <c r="E267" s="100"/>
      <c r="F267" s="1"/>
      <c r="G267" s="94">
        <f>SUM(G263:G266)</f>
        <v>72</v>
      </c>
      <c r="H267" s="23" t="s">
        <v>2</v>
      </c>
      <c r="I267" s="2"/>
      <c r="J267" s="180"/>
      <c r="K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66"/>
      <c r="AJ267" s="66"/>
      <c r="AK267" s="66"/>
      <c r="AL267" s="66"/>
      <c r="AM267" s="66"/>
      <c r="AN267" s="66"/>
      <c r="AO267" s="66"/>
      <c r="AP267" s="66"/>
      <c r="AQ267" s="66"/>
      <c r="AR267" s="66"/>
      <c r="AS267" s="66"/>
      <c r="AT267" s="66"/>
      <c r="AU267" s="66"/>
      <c r="AV267" s="66"/>
      <c r="AW267" s="66"/>
    </row>
    <row r="268" spans="1:49" s="66" customFormat="1" ht="12.75" customHeight="1" x14ac:dyDescent="0.25">
      <c r="B268" s="24" t="s">
        <v>118</v>
      </c>
      <c r="C268" s="4">
        <v>60</v>
      </c>
      <c r="D268" s="1" t="s">
        <v>29</v>
      </c>
      <c r="E268" s="4">
        <v>3</v>
      </c>
      <c r="F268" s="1" t="s">
        <v>2</v>
      </c>
      <c r="G268" s="209">
        <f>C268*E268</f>
        <v>180</v>
      </c>
      <c r="H268" s="23" t="s">
        <v>2</v>
      </c>
      <c r="I268" s="2"/>
      <c r="J268" s="180"/>
      <c r="K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</row>
    <row r="269" spans="1:49" s="66" customFormat="1" ht="12.75" customHeight="1" x14ac:dyDescent="0.25">
      <c r="B269" s="24" t="s">
        <v>121</v>
      </c>
      <c r="C269" s="4">
        <v>20</v>
      </c>
      <c r="D269" s="1" t="s">
        <v>122</v>
      </c>
      <c r="E269" s="4">
        <v>3</v>
      </c>
      <c r="F269" s="1" t="s">
        <v>2</v>
      </c>
      <c r="G269" s="209">
        <f>C269*E269</f>
        <v>60</v>
      </c>
      <c r="H269" s="23"/>
      <c r="I269" s="2"/>
      <c r="J269" s="180"/>
      <c r="K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</row>
    <row r="270" spans="1:49" s="66" customFormat="1" ht="12.75" customHeight="1" x14ac:dyDescent="0.25">
      <c r="B270" s="24" t="s">
        <v>119</v>
      </c>
      <c r="C270" s="4">
        <v>100</v>
      </c>
      <c r="D270" s="1" t="s">
        <v>120</v>
      </c>
      <c r="E270" s="4">
        <f>E268</f>
        <v>3</v>
      </c>
      <c r="F270" s="1" t="s">
        <v>2</v>
      </c>
      <c r="G270" s="209">
        <f>C270*E270</f>
        <v>300</v>
      </c>
      <c r="H270" s="23" t="s">
        <v>2</v>
      </c>
      <c r="I270" s="2"/>
      <c r="J270" s="180"/>
      <c r="K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</row>
    <row r="271" spans="1:49" s="66" customFormat="1" ht="12.75" customHeight="1" x14ac:dyDescent="0.25">
      <c r="B271" s="39" t="s">
        <v>30</v>
      </c>
      <c r="C271" s="28"/>
      <c r="D271" s="1"/>
      <c r="E271" s="28"/>
      <c r="F271" s="1"/>
      <c r="G271" s="28">
        <f>G267+G268</f>
        <v>252</v>
      </c>
      <c r="H271" s="23" t="s">
        <v>2</v>
      </c>
      <c r="I271" s="2"/>
      <c r="J271" s="180"/>
      <c r="K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</row>
    <row r="272" spans="1:49" s="66" customFormat="1" ht="12.75" customHeight="1" thickBot="1" x14ac:dyDescent="0.3">
      <c r="B272" s="43"/>
      <c r="C272" s="99"/>
      <c r="D272" s="44"/>
      <c r="E272" s="99"/>
      <c r="F272" s="44"/>
      <c r="G272" s="99"/>
      <c r="H272" s="45"/>
      <c r="I272" s="2"/>
      <c r="J272" s="180"/>
      <c r="K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</row>
    <row r="273" spans="2:49" s="66" customFormat="1" ht="12.75" customHeight="1" x14ac:dyDescent="0.25">
      <c r="B273" s="39" t="s">
        <v>23</v>
      </c>
      <c r="C273" s="28"/>
      <c r="D273" s="1"/>
      <c r="E273" s="28"/>
      <c r="F273" s="1"/>
      <c r="G273" s="28"/>
      <c r="H273" s="23"/>
      <c r="I273" s="2"/>
      <c r="J273" s="180"/>
      <c r="K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64"/>
      <c r="AJ273" s="64"/>
      <c r="AK273" s="64"/>
      <c r="AL273" s="64"/>
      <c r="AM273" s="64"/>
      <c r="AN273" s="64"/>
      <c r="AO273" s="64"/>
      <c r="AP273" s="64"/>
      <c r="AQ273" s="64"/>
      <c r="AR273" s="64"/>
      <c r="AS273" s="64"/>
      <c r="AT273" s="64"/>
      <c r="AU273" s="64"/>
      <c r="AV273" s="64"/>
      <c r="AW273" s="64"/>
    </row>
    <row r="274" spans="2:49" s="66" customFormat="1" ht="12.75" customHeight="1" x14ac:dyDescent="0.25">
      <c r="B274" s="39"/>
      <c r="C274" s="28"/>
      <c r="D274" s="1"/>
      <c r="E274" s="28"/>
      <c r="F274" s="1"/>
      <c r="G274" s="28"/>
      <c r="H274" s="23"/>
      <c r="I274" s="2"/>
      <c r="J274" s="180"/>
      <c r="K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64"/>
      <c r="AJ274" s="64"/>
      <c r="AK274" s="64"/>
      <c r="AL274" s="64"/>
      <c r="AM274" s="64"/>
      <c r="AN274" s="64"/>
      <c r="AO274" s="64"/>
      <c r="AP274" s="64"/>
      <c r="AQ274" s="64"/>
      <c r="AR274" s="64"/>
      <c r="AS274" s="64"/>
      <c r="AT274" s="64"/>
      <c r="AU274" s="64"/>
      <c r="AV274" s="64"/>
      <c r="AW274" s="64"/>
    </row>
    <row r="275" spans="2:49" s="66" customFormat="1" ht="12.75" customHeight="1" thickBot="1" x14ac:dyDescent="0.3">
      <c r="B275" s="11" t="s">
        <v>24</v>
      </c>
      <c r="C275" s="103">
        <f>7*25</f>
        <v>175</v>
      </c>
      <c r="D275" s="18" t="s">
        <v>117</v>
      </c>
      <c r="E275" s="4">
        <v>25</v>
      </c>
      <c r="F275" s="18" t="s">
        <v>116</v>
      </c>
      <c r="G275" s="113">
        <f>C275*E275</f>
        <v>4375</v>
      </c>
      <c r="H275" s="12" t="s">
        <v>2</v>
      </c>
      <c r="I275" s="42"/>
      <c r="J275" s="180"/>
      <c r="K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69"/>
      <c r="AJ275" s="67"/>
      <c r="AK275" s="67"/>
      <c r="AL275" s="67"/>
      <c r="AM275" s="67"/>
      <c r="AN275" s="67"/>
      <c r="AO275" s="67"/>
      <c r="AP275" s="67"/>
      <c r="AQ275" s="67"/>
      <c r="AR275" s="67"/>
      <c r="AS275" s="67"/>
      <c r="AT275" s="67"/>
      <c r="AU275" s="67"/>
      <c r="AV275" s="67"/>
      <c r="AW275" s="67"/>
    </row>
    <row r="276" spans="2:49" s="66" customFormat="1" ht="12.75" customHeight="1" x14ac:dyDescent="0.25">
      <c r="B276" s="2"/>
      <c r="C276" s="2"/>
      <c r="D276" s="2"/>
      <c r="E276" s="2"/>
      <c r="F276" s="2"/>
      <c r="G276" s="2"/>
      <c r="H276" s="2"/>
      <c r="I276" s="2"/>
      <c r="J276" s="180"/>
      <c r="K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69"/>
      <c r="AJ276" s="67"/>
      <c r="AK276" s="67"/>
      <c r="AL276" s="67"/>
      <c r="AM276" s="67"/>
      <c r="AN276" s="67"/>
      <c r="AO276" s="67"/>
      <c r="AP276" s="67"/>
      <c r="AQ276" s="67"/>
      <c r="AR276" s="67"/>
      <c r="AS276" s="67"/>
      <c r="AT276" s="67"/>
      <c r="AU276" s="67"/>
      <c r="AV276" s="67"/>
      <c r="AW276" s="67"/>
    </row>
    <row r="277" spans="2:49" s="66" customFormat="1" ht="12.75" customHeight="1" thickBot="1" x14ac:dyDescent="0.3">
      <c r="B277" s="9" t="s">
        <v>42</v>
      </c>
      <c r="C277" s="9"/>
      <c r="D277" s="9"/>
      <c r="E277" s="9"/>
      <c r="F277" s="9"/>
      <c r="G277" s="9"/>
      <c r="H277" s="9"/>
      <c r="I277" s="9"/>
      <c r="J277" s="203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2"/>
      <c r="AJ277" s="72"/>
      <c r="AK277" s="67"/>
      <c r="AL277" s="67"/>
      <c r="AM277" s="67"/>
      <c r="AN277" s="67"/>
      <c r="AO277" s="67"/>
      <c r="AP277" s="67"/>
      <c r="AQ277" s="67"/>
      <c r="AR277" s="67"/>
      <c r="AS277" s="67"/>
      <c r="AT277" s="67"/>
      <c r="AU277" s="67"/>
      <c r="AV277" s="67"/>
      <c r="AW277" s="67"/>
    </row>
    <row r="278" spans="2:49" s="66" customFormat="1" ht="12.75" customHeight="1" x14ac:dyDescent="0.25">
      <c r="B278" s="64" t="s">
        <v>44</v>
      </c>
      <c r="C278" s="64"/>
      <c r="D278" s="64" t="s">
        <v>1</v>
      </c>
      <c r="E278" s="65" t="s">
        <v>45</v>
      </c>
      <c r="F278" s="64"/>
      <c r="G278" s="65"/>
      <c r="H278" s="64"/>
      <c r="I278" s="64"/>
      <c r="J278" s="186"/>
      <c r="K278" s="64"/>
      <c r="L278" s="64"/>
      <c r="M278" s="65"/>
      <c r="N278" s="64"/>
      <c r="O278" s="64"/>
      <c r="P278" s="64"/>
      <c r="Q278" s="64"/>
      <c r="R278" s="64"/>
      <c r="S278" s="64"/>
      <c r="T278" s="64"/>
      <c r="U278" s="64"/>
      <c r="V278" s="64"/>
      <c r="W278" s="64"/>
      <c r="X278" s="64"/>
      <c r="Y278" s="64"/>
      <c r="Z278" s="64"/>
      <c r="AA278" s="64"/>
      <c r="AB278" s="64"/>
      <c r="AC278" s="64"/>
      <c r="AD278" s="64"/>
      <c r="AE278" s="64"/>
      <c r="AF278" s="64"/>
      <c r="AG278" s="64"/>
      <c r="AH278" s="64"/>
      <c r="AI278" s="2"/>
      <c r="AJ278" s="72"/>
      <c r="AK278" s="67"/>
      <c r="AL278" s="67"/>
      <c r="AM278" s="67"/>
      <c r="AN278" s="67"/>
      <c r="AO278" s="67"/>
      <c r="AP278" s="67"/>
      <c r="AQ278" s="67"/>
      <c r="AR278" s="67"/>
      <c r="AS278" s="67"/>
      <c r="AT278" s="67"/>
      <c r="AU278" s="67"/>
      <c r="AV278" s="67"/>
      <c r="AW278" s="67"/>
    </row>
    <row r="279" spans="2:49" s="15" customFormat="1" x14ac:dyDescent="0.25">
      <c r="B279" s="77"/>
      <c r="C279" s="77"/>
      <c r="D279" s="77"/>
      <c r="E279" s="117">
        <v>1</v>
      </c>
      <c r="F279" s="77">
        <v>2</v>
      </c>
      <c r="G279" s="117">
        <v>3</v>
      </c>
      <c r="H279" s="77">
        <v>4</v>
      </c>
      <c r="I279" s="77">
        <v>5</v>
      </c>
      <c r="J279" s="215">
        <v>6</v>
      </c>
      <c r="K279" s="77">
        <v>7</v>
      </c>
      <c r="L279" s="77">
        <v>8</v>
      </c>
      <c r="M279" s="117">
        <v>9</v>
      </c>
      <c r="N279" s="77">
        <v>10</v>
      </c>
      <c r="O279" s="77">
        <v>11</v>
      </c>
      <c r="P279" s="77">
        <v>12</v>
      </c>
      <c r="Q279" s="77">
        <v>13</v>
      </c>
      <c r="R279" s="77">
        <v>14</v>
      </c>
      <c r="S279" s="77">
        <v>15</v>
      </c>
      <c r="T279" s="77">
        <v>16</v>
      </c>
      <c r="U279" s="77">
        <v>17</v>
      </c>
      <c r="V279" s="77">
        <v>18</v>
      </c>
      <c r="W279" s="77">
        <v>19</v>
      </c>
      <c r="X279" s="77">
        <v>20</v>
      </c>
      <c r="Y279" s="77">
        <v>21</v>
      </c>
      <c r="Z279" s="77">
        <v>22</v>
      </c>
      <c r="AA279" s="77">
        <v>23</v>
      </c>
      <c r="AB279" s="77">
        <v>24</v>
      </c>
      <c r="AC279" s="77">
        <v>25</v>
      </c>
      <c r="AD279" s="77">
        <v>26</v>
      </c>
      <c r="AE279" s="77">
        <v>27</v>
      </c>
      <c r="AF279" s="77">
        <v>28</v>
      </c>
      <c r="AG279" s="77">
        <v>29</v>
      </c>
      <c r="AH279" s="77">
        <v>30</v>
      </c>
      <c r="AJ279" s="119"/>
      <c r="AK279" s="119"/>
      <c r="AL279" s="119"/>
      <c r="AM279" s="119"/>
      <c r="AN279" s="119"/>
      <c r="AO279" s="119"/>
      <c r="AP279" s="119"/>
      <c r="AQ279" s="119"/>
      <c r="AR279" s="119"/>
      <c r="AS279" s="119"/>
      <c r="AT279" s="119"/>
      <c r="AU279" s="119"/>
      <c r="AV279" s="119"/>
      <c r="AW279" s="119"/>
    </row>
    <row r="280" spans="2:49" x14ac:dyDescent="0.25">
      <c r="B280" s="67"/>
      <c r="C280" s="67"/>
      <c r="D280" s="67"/>
      <c r="E280" s="68"/>
      <c r="F280" s="67"/>
      <c r="G280" s="68"/>
      <c r="H280" s="67"/>
      <c r="I280" s="67"/>
      <c r="J280" s="186"/>
      <c r="K280" s="67"/>
      <c r="L280" s="67"/>
      <c r="M280" s="68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J280" s="67"/>
      <c r="AK280" s="67"/>
      <c r="AL280" s="67"/>
      <c r="AM280" s="67"/>
      <c r="AN280" s="67"/>
      <c r="AO280" s="67"/>
      <c r="AP280" s="67"/>
      <c r="AQ280" s="67"/>
      <c r="AR280" s="67"/>
      <c r="AS280" s="67"/>
      <c r="AT280" s="67"/>
      <c r="AU280" s="67"/>
      <c r="AV280" s="67"/>
      <c r="AW280" s="67"/>
    </row>
    <row r="281" spans="2:49" ht="15.75" thickBot="1" x14ac:dyDescent="0.3">
      <c r="B281" s="67" t="s">
        <v>46</v>
      </c>
      <c r="C281" s="67"/>
      <c r="D281" s="70" t="s">
        <v>47</v>
      </c>
      <c r="E281" s="138">
        <f>G255</f>
        <v>376</v>
      </c>
      <c r="F281" s="225">
        <f>G267</f>
        <v>72</v>
      </c>
      <c r="G281" s="225"/>
      <c r="H281" s="225"/>
      <c r="I281" s="225"/>
      <c r="J281" s="225"/>
      <c r="K281" s="225"/>
      <c r="L281" s="225"/>
      <c r="M281" s="138">
        <f>E281</f>
        <v>376</v>
      </c>
      <c r="N281" s="138">
        <f t="shared" ref="N281:AH283" si="87">F281</f>
        <v>72</v>
      </c>
      <c r="O281" s="138">
        <f t="shared" si="87"/>
        <v>0</v>
      </c>
      <c r="P281" s="138">
        <f t="shared" si="87"/>
        <v>0</v>
      </c>
      <c r="Q281" s="138">
        <f t="shared" si="87"/>
        <v>0</v>
      </c>
      <c r="R281" s="138">
        <f t="shared" si="87"/>
        <v>0</v>
      </c>
      <c r="S281" s="138">
        <f t="shared" si="87"/>
        <v>0</v>
      </c>
      <c r="T281" s="138">
        <f t="shared" si="87"/>
        <v>0</v>
      </c>
      <c r="U281" s="138">
        <f t="shared" si="87"/>
        <v>376</v>
      </c>
      <c r="V281" s="138">
        <f t="shared" si="87"/>
        <v>72</v>
      </c>
      <c r="W281" s="138">
        <f t="shared" si="87"/>
        <v>0</v>
      </c>
      <c r="X281" s="138">
        <f t="shared" si="87"/>
        <v>0</v>
      </c>
      <c r="Y281" s="138">
        <f t="shared" si="87"/>
        <v>0</v>
      </c>
      <c r="Z281" s="138">
        <f t="shared" si="87"/>
        <v>0</v>
      </c>
      <c r="AA281" s="138">
        <f t="shared" si="87"/>
        <v>0</v>
      </c>
      <c r="AB281" s="138">
        <f t="shared" si="87"/>
        <v>0</v>
      </c>
      <c r="AC281" s="138">
        <f t="shared" si="87"/>
        <v>376</v>
      </c>
      <c r="AD281" s="138">
        <f t="shared" si="87"/>
        <v>72</v>
      </c>
      <c r="AE281" s="138">
        <f t="shared" si="87"/>
        <v>0</v>
      </c>
      <c r="AF281" s="138">
        <f t="shared" si="87"/>
        <v>0</v>
      </c>
      <c r="AG281" s="138">
        <f t="shared" si="87"/>
        <v>0</v>
      </c>
      <c r="AH281" s="138">
        <f t="shared" si="87"/>
        <v>0</v>
      </c>
      <c r="AJ281" s="64"/>
      <c r="AK281" s="64"/>
      <c r="AL281" s="64"/>
      <c r="AM281" s="64"/>
      <c r="AN281" s="64"/>
      <c r="AO281" s="64"/>
      <c r="AP281" s="64"/>
      <c r="AQ281" s="64"/>
      <c r="AR281" s="64"/>
      <c r="AS281" s="64"/>
      <c r="AT281" s="64"/>
      <c r="AU281" s="64"/>
      <c r="AV281" s="64"/>
      <c r="AW281" s="64"/>
    </row>
    <row r="282" spans="2:49" ht="16.5" thickTop="1" thickBot="1" x14ac:dyDescent="0.3">
      <c r="B282" s="67" t="s">
        <v>48</v>
      </c>
      <c r="C282" s="67"/>
      <c r="D282" s="70" t="s">
        <v>47</v>
      </c>
      <c r="E282" s="138">
        <f>G256</f>
        <v>300</v>
      </c>
      <c r="F282" s="225">
        <f>G268</f>
        <v>180</v>
      </c>
      <c r="G282" s="225">
        <f>F282</f>
        <v>180</v>
      </c>
      <c r="H282" s="225">
        <f>G269</f>
        <v>60</v>
      </c>
      <c r="I282" s="225">
        <f>G269</f>
        <v>60</v>
      </c>
      <c r="J282" s="225">
        <f>G269</f>
        <v>60</v>
      </c>
      <c r="K282" s="225">
        <f>G269</f>
        <v>60</v>
      </c>
      <c r="L282" s="225">
        <f>G270</f>
        <v>300</v>
      </c>
      <c r="M282" s="138">
        <f>E282</f>
        <v>300</v>
      </c>
      <c r="N282" s="138">
        <f t="shared" si="87"/>
        <v>180</v>
      </c>
      <c r="O282" s="138">
        <f t="shared" si="87"/>
        <v>180</v>
      </c>
      <c r="P282" s="138">
        <f t="shared" si="87"/>
        <v>60</v>
      </c>
      <c r="Q282" s="138">
        <f t="shared" si="87"/>
        <v>60</v>
      </c>
      <c r="R282" s="138">
        <f t="shared" si="87"/>
        <v>60</v>
      </c>
      <c r="S282" s="138">
        <f t="shared" si="87"/>
        <v>60</v>
      </c>
      <c r="T282" s="138">
        <f t="shared" si="87"/>
        <v>300</v>
      </c>
      <c r="U282" s="138">
        <f t="shared" si="87"/>
        <v>300</v>
      </c>
      <c r="V282" s="138">
        <f t="shared" si="87"/>
        <v>180</v>
      </c>
      <c r="W282" s="138">
        <f t="shared" si="87"/>
        <v>180</v>
      </c>
      <c r="X282" s="138">
        <f t="shared" si="87"/>
        <v>60</v>
      </c>
      <c r="Y282" s="138">
        <f t="shared" si="87"/>
        <v>60</v>
      </c>
      <c r="Z282" s="138">
        <f t="shared" si="87"/>
        <v>60</v>
      </c>
      <c r="AA282" s="138">
        <f t="shared" si="87"/>
        <v>60</v>
      </c>
      <c r="AB282" s="138">
        <f t="shared" si="87"/>
        <v>300</v>
      </c>
      <c r="AC282" s="138">
        <f t="shared" si="87"/>
        <v>300</v>
      </c>
      <c r="AD282" s="138">
        <f t="shared" si="87"/>
        <v>180</v>
      </c>
      <c r="AE282" s="138">
        <f t="shared" si="87"/>
        <v>180</v>
      </c>
      <c r="AF282" s="138">
        <f t="shared" si="87"/>
        <v>60</v>
      </c>
      <c r="AG282" s="138">
        <f t="shared" si="87"/>
        <v>60</v>
      </c>
      <c r="AH282" s="138">
        <f t="shared" si="87"/>
        <v>60</v>
      </c>
      <c r="AJ282" s="67" t="s">
        <v>64</v>
      </c>
      <c r="AK282" s="67"/>
      <c r="AL282" s="67"/>
      <c r="AM282" s="67"/>
      <c r="AN282" s="67"/>
      <c r="AO282" s="67"/>
      <c r="AP282" s="67"/>
      <c r="AQ282" s="67"/>
      <c r="AR282" s="67"/>
      <c r="AS282" s="67"/>
      <c r="AT282" s="67"/>
      <c r="AU282" s="67"/>
      <c r="AV282" s="67"/>
      <c r="AW282" s="67"/>
    </row>
    <row r="283" spans="2:49" ht="15.75" thickTop="1" x14ac:dyDescent="0.25">
      <c r="B283" s="74" t="s">
        <v>49</v>
      </c>
      <c r="C283" s="74"/>
      <c r="D283" s="70" t="s">
        <v>47</v>
      </c>
      <c r="E283" s="224">
        <f>SUM(E281:E282)</f>
        <v>676</v>
      </c>
      <c r="F283" s="224">
        <f t="shared" ref="F283:L283" si="88">SUM(F281:F282)</f>
        <v>252</v>
      </c>
      <c r="G283" s="224">
        <f t="shared" si="88"/>
        <v>180</v>
      </c>
      <c r="H283" s="224">
        <f t="shared" si="88"/>
        <v>60</v>
      </c>
      <c r="I283" s="224">
        <f t="shared" si="88"/>
        <v>60</v>
      </c>
      <c r="J283" s="224">
        <f t="shared" si="88"/>
        <v>60</v>
      </c>
      <c r="K283" s="224">
        <f t="shared" si="88"/>
        <v>60</v>
      </c>
      <c r="L283" s="224">
        <f t="shared" si="88"/>
        <v>300</v>
      </c>
      <c r="M283" s="224">
        <f>E283</f>
        <v>676</v>
      </c>
      <c r="N283" s="224">
        <f t="shared" si="87"/>
        <v>252</v>
      </c>
      <c r="O283" s="224">
        <f t="shared" si="87"/>
        <v>180</v>
      </c>
      <c r="P283" s="224">
        <f t="shared" si="87"/>
        <v>60</v>
      </c>
      <c r="Q283" s="224">
        <f t="shared" si="87"/>
        <v>60</v>
      </c>
      <c r="R283" s="224">
        <f t="shared" si="87"/>
        <v>60</v>
      </c>
      <c r="S283" s="224">
        <f t="shared" si="87"/>
        <v>60</v>
      </c>
      <c r="T283" s="224">
        <f t="shared" si="87"/>
        <v>300</v>
      </c>
      <c r="U283" s="224">
        <f t="shared" si="87"/>
        <v>676</v>
      </c>
      <c r="V283" s="224">
        <f t="shared" si="87"/>
        <v>252</v>
      </c>
      <c r="W283" s="224">
        <f t="shared" si="87"/>
        <v>180</v>
      </c>
      <c r="X283" s="224">
        <f t="shared" si="87"/>
        <v>60</v>
      </c>
      <c r="Y283" s="224">
        <f t="shared" si="87"/>
        <v>60</v>
      </c>
      <c r="Z283" s="224">
        <f t="shared" si="87"/>
        <v>60</v>
      </c>
      <c r="AA283" s="224">
        <f t="shared" si="87"/>
        <v>60</v>
      </c>
      <c r="AB283" s="224">
        <f t="shared" si="87"/>
        <v>300</v>
      </c>
      <c r="AC283" s="224">
        <f t="shared" si="87"/>
        <v>676</v>
      </c>
      <c r="AD283" s="224">
        <f t="shared" si="87"/>
        <v>252</v>
      </c>
      <c r="AE283" s="224">
        <f t="shared" si="87"/>
        <v>180</v>
      </c>
      <c r="AF283" s="224">
        <f t="shared" si="87"/>
        <v>60</v>
      </c>
      <c r="AG283" s="224">
        <f t="shared" si="87"/>
        <v>60</v>
      </c>
      <c r="AH283" s="224">
        <f t="shared" si="87"/>
        <v>60</v>
      </c>
      <c r="AJ283" s="74">
        <f>AVERAGE(E283:AH283)</f>
        <v>207.73333333333332</v>
      </c>
      <c r="AK283" s="74"/>
      <c r="AL283" s="74"/>
      <c r="AM283" s="74"/>
      <c r="AN283" s="74"/>
      <c r="AO283" s="74"/>
      <c r="AP283" s="74"/>
      <c r="AQ283" s="74"/>
      <c r="AR283" s="74"/>
      <c r="AS283" s="74"/>
      <c r="AT283" s="74"/>
      <c r="AU283" s="74"/>
      <c r="AV283" s="74"/>
      <c r="AW283" s="74"/>
    </row>
    <row r="284" spans="2:49" x14ac:dyDescent="0.25">
      <c r="B284" s="67"/>
      <c r="C284" s="67"/>
      <c r="D284" s="67"/>
      <c r="E284" s="245"/>
      <c r="F284" s="245"/>
      <c r="G284" s="245"/>
      <c r="H284" s="245"/>
      <c r="I284" s="245"/>
      <c r="J284" s="226"/>
      <c r="K284" s="245"/>
      <c r="L284" s="245">
        <f>SUM(E283:L283)</f>
        <v>1648</v>
      </c>
      <c r="M284" s="245"/>
      <c r="N284" s="245"/>
      <c r="O284" s="245"/>
      <c r="P284" s="245"/>
      <c r="Q284" s="245"/>
      <c r="R284" s="245"/>
      <c r="S284" s="245"/>
      <c r="T284" s="245"/>
      <c r="U284" s="245"/>
      <c r="V284" s="245"/>
      <c r="W284" s="245"/>
      <c r="X284" s="245"/>
      <c r="Y284" s="245"/>
      <c r="Z284" s="245"/>
      <c r="AA284" s="245"/>
      <c r="AB284" s="245"/>
      <c r="AC284" s="245"/>
      <c r="AD284" s="245"/>
      <c r="AE284" s="245"/>
      <c r="AF284" s="245"/>
      <c r="AG284" s="245"/>
      <c r="AH284" s="245"/>
      <c r="AJ284" s="66"/>
      <c r="AK284" s="66"/>
      <c r="AL284" s="66"/>
      <c r="AM284" s="66"/>
      <c r="AN284" s="66"/>
      <c r="AO284" s="66"/>
      <c r="AP284" s="66"/>
      <c r="AQ284" s="66"/>
      <c r="AR284" s="66"/>
      <c r="AS284" s="66"/>
      <c r="AT284" s="66"/>
      <c r="AU284" s="66"/>
      <c r="AV284" s="66"/>
      <c r="AW284" s="66"/>
    </row>
    <row r="285" spans="2:49" x14ac:dyDescent="0.25">
      <c r="B285" s="64" t="s">
        <v>50</v>
      </c>
      <c r="C285" s="64"/>
      <c r="D285" s="64" t="s">
        <v>1</v>
      </c>
      <c r="E285" s="247"/>
      <c r="F285" s="247"/>
      <c r="G285" s="247"/>
      <c r="H285" s="247"/>
      <c r="I285" s="247"/>
      <c r="J285" s="226"/>
      <c r="K285" s="247"/>
      <c r="L285" s="247"/>
      <c r="M285" s="247"/>
      <c r="N285" s="247"/>
      <c r="O285" s="247"/>
      <c r="P285" s="247"/>
      <c r="Q285" s="247"/>
      <c r="R285" s="247"/>
      <c r="S285" s="247"/>
      <c r="T285" s="247"/>
      <c r="U285" s="247"/>
      <c r="V285" s="247"/>
      <c r="W285" s="247"/>
      <c r="X285" s="247"/>
      <c r="Y285" s="247"/>
      <c r="Z285" s="247"/>
      <c r="AA285" s="247"/>
      <c r="AB285" s="247"/>
      <c r="AC285" s="247"/>
      <c r="AD285" s="247"/>
      <c r="AE285" s="247"/>
      <c r="AF285" s="247"/>
      <c r="AG285" s="247"/>
      <c r="AH285" s="247"/>
      <c r="AJ285" s="63"/>
      <c r="AK285" s="63"/>
      <c r="AL285" s="63"/>
      <c r="AM285" s="63"/>
      <c r="AN285" s="63"/>
      <c r="AO285" s="63"/>
      <c r="AP285" s="63"/>
      <c r="AQ285" s="63"/>
      <c r="AR285" s="63"/>
      <c r="AS285" s="63"/>
      <c r="AT285" s="63"/>
      <c r="AU285" s="63"/>
      <c r="AV285" s="63"/>
      <c r="AW285" s="63"/>
    </row>
    <row r="286" spans="2:49" x14ac:dyDescent="0.25">
      <c r="B286" s="67"/>
      <c r="C286" s="67"/>
      <c r="D286" s="69"/>
      <c r="E286" s="248"/>
      <c r="F286" s="248"/>
      <c r="G286" s="248"/>
      <c r="H286" s="248"/>
      <c r="I286" s="248"/>
      <c r="J286" s="226"/>
      <c r="K286" s="248"/>
      <c r="L286" s="248"/>
      <c r="M286" s="248"/>
      <c r="N286" s="248"/>
      <c r="O286" s="248"/>
      <c r="P286" s="248"/>
      <c r="Q286" s="248"/>
      <c r="R286" s="248"/>
      <c r="S286" s="248"/>
      <c r="T286" s="248"/>
      <c r="U286" s="248"/>
      <c r="V286" s="248"/>
      <c r="W286" s="248"/>
      <c r="X286" s="248"/>
      <c r="Y286" s="248"/>
      <c r="Z286" s="248"/>
      <c r="AA286" s="248"/>
      <c r="AB286" s="248"/>
      <c r="AC286" s="248"/>
      <c r="AD286" s="248"/>
      <c r="AE286" s="248"/>
      <c r="AF286" s="248"/>
      <c r="AG286" s="248"/>
      <c r="AH286" s="248"/>
      <c r="AJ286" s="66"/>
      <c r="AK286" s="66"/>
      <c r="AL286" s="66"/>
      <c r="AM286" s="66"/>
      <c r="AN286" s="66"/>
      <c r="AO286" s="66"/>
      <c r="AP286" s="66"/>
      <c r="AQ286" s="66"/>
      <c r="AR286" s="66"/>
      <c r="AS286" s="66"/>
      <c r="AT286" s="66"/>
      <c r="AU286" s="66"/>
      <c r="AV286" s="66"/>
      <c r="AW286" s="66"/>
    </row>
    <row r="287" spans="2:49" ht="15.75" thickBot="1" x14ac:dyDescent="0.3">
      <c r="B287" s="74" t="s">
        <v>51</v>
      </c>
      <c r="C287" s="74"/>
      <c r="D287" s="70" t="s">
        <v>47</v>
      </c>
      <c r="E287" s="225"/>
      <c r="F287" s="225"/>
      <c r="G287" s="225"/>
      <c r="H287" s="225"/>
      <c r="I287" s="225"/>
      <c r="J287" s="225"/>
      <c r="K287" s="225"/>
      <c r="L287" s="255">
        <f>G275</f>
        <v>4375</v>
      </c>
      <c r="M287" s="255"/>
      <c r="N287" s="255"/>
      <c r="O287" s="255"/>
      <c r="P287" s="255"/>
      <c r="Q287" s="255"/>
      <c r="R287" s="255"/>
      <c r="S287" s="255"/>
      <c r="T287" s="255">
        <f>G275</f>
        <v>4375</v>
      </c>
      <c r="U287" s="255"/>
      <c r="V287" s="255"/>
      <c r="W287" s="255"/>
      <c r="X287" s="255"/>
      <c r="Y287" s="255"/>
      <c r="Z287" s="255"/>
      <c r="AA287" s="255"/>
      <c r="AB287" s="255">
        <f>T287</f>
        <v>4375</v>
      </c>
      <c r="AC287" s="255"/>
      <c r="AD287" s="255"/>
      <c r="AE287" s="255"/>
      <c r="AF287" s="255"/>
      <c r="AG287" s="255"/>
      <c r="AH287" s="255">
        <f>AB287</f>
        <v>4375</v>
      </c>
      <c r="AJ287" s="79">
        <f>AVERAGE(E287:AH287)</f>
        <v>4375</v>
      </c>
      <c r="AK287" s="79"/>
      <c r="AL287" s="79"/>
      <c r="AM287" s="79"/>
      <c r="AN287" s="79"/>
      <c r="AO287" s="79"/>
      <c r="AP287" s="79"/>
      <c r="AQ287" s="79"/>
      <c r="AR287" s="79"/>
      <c r="AS287" s="79"/>
      <c r="AT287" s="79"/>
      <c r="AU287" s="79"/>
      <c r="AV287" s="79"/>
      <c r="AW287" s="79"/>
    </row>
    <row r="288" spans="2:49" ht="15.75" thickTop="1" x14ac:dyDescent="0.25">
      <c r="B288" s="66"/>
      <c r="C288" s="66"/>
      <c r="D288" s="80"/>
      <c r="E288" s="221"/>
      <c r="F288" s="221"/>
      <c r="G288" s="221"/>
      <c r="H288" s="221"/>
      <c r="I288" s="221"/>
      <c r="J288" s="226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21"/>
      <c r="Z288" s="221"/>
      <c r="AA288" s="221"/>
      <c r="AB288" s="221"/>
      <c r="AC288" s="221"/>
      <c r="AD288" s="221"/>
      <c r="AE288" s="221"/>
      <c r="AF288" s="221"/>
      <c r="AG288" s="221"/>
      <c r="AH288" s="221"/>
      <c r="AJ288" s="66"/>
      <c r="AK288" s="66"/>
      <c r="AL288" s="66"/>
      <c r="AM288" s="66"/>
      <c r="AN288" s="66"/>
      <c r="AO288" s="66"/>
      <c r="AP288" s="66"/>
      <c r="AQ288" s="66"/>
      <c r="AR288" s="66"/>
      <c r="AS288" s="66"/>
      <c r="AT288" s="66"/>
      <c r="AU288" s="66"/>
      <c r="AV288" s="66"/>
      <c r="AW288" s="66"/>
    </row>
    <row r="289" spans="2:49" x14ac:dyDescent="0.25">
      <c r="B289" s="64" t="s">
        <v>52</v>
      </c>
      <c r="C289" s="63"/>
      <c r="D289" s="63"/>
      <c r="E289" s="222"/>
      <c r="F289" s="222"/>
      <c r="G289" s="222"/>
      <c r="H289" s="222"/>
      <c r="I289" s="222"/>
      <c r="J289" s="226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22"/>
      <c r="Z289" s="222"/>
      <c r="AA289" s="222"/>
      <c r="AB289" s="222"/>
      <c r="AC289" s="222"/>
      <c r="AD289" s="222"/>
      <c r="AE289" s="222"/>
      <c r="AF289" s="222"/>
      <c r="AG289" s="222"/>
      <c r="AH289" s="222"/>
      <c r="AJ289" s="79"/>
      <c r="AK289" s="79"/>
      <c r="AL289" s="79"/>
      <c r="AM289" s="79"/>
      <c r="AN289" s="79"/>
      <c r="AO289" s="79"/>
      <c r="AP289" s="79"/>
      <c r="AQ289" s="79"/>
      <c r="AR289" s="79"/>
      <c r="AS289" s="79"/>
      <c r="AT289" s="79"/>
      <c r="AU289" s="79"/>
      <c r="AV289" s="79"/>
      <c r="AW289" s="79"/>
    </row>
    <row r="290" spans="2:49" x14ac:dyDescent="0.25">
      <c r="B290" s="66"/>
      <c r="C290" s="66"/>
      <c r="D290" s="80"/>
      <c r="E290" s="221"/>
      <c r="F290" s="221"/>
      <c r="G290" s="221"/>
      <c r="H290" s="221"/>
      <c r="I290" s="221"/>
      <c r="J290" s="226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21"/>
      <c r="Y290" s="221"/>
      <c r="Z290" s="221"/>
      <c r="AA290" s="221"/>
      <c r="AB290" s="221"/>
      <c r="AC290" s="221"/>
      <c r="AD290" s="221"/>
      <c r="AE290" s="221"/>
      <c r="AF290" s="221"/>
      <c r="AG290" s="221"/>
      <c r="AH290" s="221"/>
      <c r="AJ290" s="66"/>
      <c r="AK290" s="66"/>
      <c r="AL290" s="66"/>
      <c r="AM290" s="66"/>
      <c r="AN290" s="66"/>
      <c r="AO290" s="66"/>
      <c r="AP290" s="66"/>
      <c r="AQ290" s="66"/>
      <c r="AR290" s="66"/>
      <c r="AS290" s="66"/>
      <c r="AT290" s="66"/>
      <c r="AU290" s="66"/>
      <c r="AV290" s="66"/>
      <c r="AW290" s="66"/>
    </row>
    <row r="291" spans="2:49" x14ac:dyDescent="0.25">
      <c r="B291" s="79" t="s">
        <v>53</v>
      </c>
      <c r="C291" s="79"/>
      <c r="D291" s="70" t="s">
        <v>47</v>
      </c>
      <c r="E291" s="257">
        <f>E287-E283</f>
        <v>-676</v>
      </c>
      <c r="F291" s="257">
        <f t="shared" ref="F291:AH291" si="89">F287-F283</f>
        <v>-252</v>
      </c>
      <c r="G291" s="257">
        <f t="shared" si="89"/>
        <v>-180</v>
      </c>
      <c r="H291" s="257">
        <f t="shared" si="89"/>
        <v>-60</v>
      </c>
      <c r="I291" s="257">
        <f t="shared" si="89"/>
        <v>-60</v>
      </c>
      <c r="J291" s="257">
        <f t="shared" si="89"/>
        <v>-60</v>
      </c>
      <c r="K291" s="257">
        <f t="shared" si="89"/>
        <v>-60</v>
      </c>
      <c r="L291" s="257">
        <f t="shared" si="89"/>
        <v>4075</v>
      </c>
      <c r="M291" s="257">
        <f>M287-M283</f>
        <v>-676</v>
      </c>
      <c r="N291" s="257">
        <f t="shared" si="89"/>
        <v>-252</v>
      </c>
      <c r="O291" s="257">
        <f>O287-O283</f>
        <v>-180</v>
      </c>
      <c r="P291" s="257">
        <f t="shared" si="89"/>
        <v>-60</v>
      </c>
      <c r="Q291" s="257">
        <f t="shared" si="89"/>
        <v>-60</v>
      </c>
      <c r="R291" s="257">
        <f t="shared" si="89"/>
        <v>-60</v>
      </c>
      <c r="S291" s="257">
        <f t="shared" si="89"/>
        <v>-60</v>
      </c>
      <c r="T291" s="257">
        <f t="shared" si="89"/>
        <v>4075</v>
      </c>
      <c r="U291" s="257">
        <f t="shared" si="89"/>
        <v>-676</v>
      </c>
      <c r="V291" s="257">
        <f t="shared" si="89"/>
        <v>-252</v>
      </c>
      <c r="W291" s="257">
        <f t="shared" si="89"/>
        <v>-180</v>
      </c>
      <c r="X291" s="257">
        <f t="shared" si="89"/>
        <v>-60</v>
      </c>
      <c r="Y291" s="257">
        <f t="shared" si="89"/>
        <v>-60</v>
      </c>
      <c r="Z291" s="257">
        <f t="shared" si="89"/>
        <v>-60</v>
      </c>
      <c r="AA291" s="257">
        <f t="shared" si="89"/>
        <v>-60</v>
      </c>
      <c r="AB291" s="257">
        <f t="shared" si="89"/>
        <v>4075</v>
      </c>
      <c r="AC291" s="257">
        <f t="shared" si="89"/>
        <v>-676</v>
      </c>
      <c r="AD291" s="257">
        <f t="shared" si="89"/>
        <v>-252</v>
      </c>
      <c r="AE291" s="257">
        <f t="shared" si="89"/>
        <v>-180</v>
      </c>
      <c r="AF291" s="257">
        <f t="shared" si="89"/>
        <v>-60</v>
      </c>
      <c r="AG291" s="257">
        <f t="shared" si="89"/>
        <v>-60</v>
      </c>
      <c r="AH291" s="257">
        <f t="shared" si="89"/>
        <v>4315</v>
      </c>
      <c r="AJ291" s="79">
        <f>AVERAGE(E291:AH291)</f>
        <v>375.6</v>
      </c>
      <c r="AK291" s="66"/>
      <c r="AL291" s="66"/>
      <c r="AM291" s="66"/>
      <c r="AN291" s="66"/>
      <c r="AO291" s="66"/>
      <c r="AP291" s="66"/>
      <c r="AQ291" s="66"/>
      <c r="AR291" s="66"/>
      <c r="AS291" s="66"/>
      <c r="AT291" s="66"/>
      <c r="AU291" s="66"/>
      <c r="AV291" s="66"/>
      <c r="AW291" s="66"/>
    </row>
    <row r="292" spans="2:49" x14ac:dyDescent="0.25">
      <c r="B292" s="66"/>
      <c r="C292" s="66"/>
      <c r="D292" s="80"/>
      <c r="E292" s="82"/>
      <c r="F292" s="82"/>
      <c r="G292" s="82"/>
      <c r="H292" s="82"/>
      <c r="I292" s="82"/>
      <c r="J292" s="258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  <c r="AA292" s="82"/>
      <c r="AB292" s="82"/>
      <c r="AC292" s="82"/>
      <c r="AD292" s="82"/>
      <c r="AE292" s="82"/>
      <c r="AF292" s="82"/>
      <c r="AG292" s="82"/>
      <c r="AH292" s="82"/>
      <c r="AJ292" s="66"/>
      <c r="AK292" s="66"/>
      <c r="AL292" s="66"/>
      <c r="AM292" s="66"/>
      <c r="AN292" s="66"/>
      <c r="AO292" s="66"/>
      <c r="AP292" s="66"/>
      <c r="AQ292" s="66"/>
      <c r="AR292" s="66"/>
      <c r="AS292" s="66"/>
      <c r="AT292" s="66"/>
      <c r="AU292" s="66"/>
      <c r="AV292" s="66"/>
      <c r="AW292" s="66"/>
    </row>
    <row r="293" spans="2:49" x14ac:dyDescent="0.25">
      <c r="B293" s="79" t="s">
        <v>54</v>
      </c>
      <c r="C293" s="79"/>
      <c r="D293" s="70" t="s">
        <v>47</v>
      </c>
      <c r="E293" s="20">
        <f>E291</f>
        <v>-676</v>
      </c>
      <c r="F293" s="20">
        <f>E293+F291</f>
        <v>-928</v>
      </c>
      <c r="G293" s="20">
        <f>F293+G291</f>
        <v>-1108</v>
      </c>
      <c r="H293" s="20">
        <f>G293+H291</f>
        <v>-1168</v>
      </c>
      <c r="I293" s="20">
        <f>H293+I291</f>
        <v>-1228</v>
      </c>
      <c r="J293" s="259">
        <f>I293+J291</f>
        <v>-1288</v>
      </c>
      <c r="K293" s="20">
        <f t="shared" ref="K293:AH293" si="90">J293+K291</f>
        <v>-1348</v>
      </c>
      <c r="L293" s="20">
        <f t="shared" si="90"/>
        <v>2727</v>
      </c>
      <c r="M293" s="20">
        <f t="shared" si="90"/>
        <v>2051</v>
      </c>
      <c r="N293" s="20">
        <f t="shared" si="90"/>
        <v>1799</v>
      </c>
      <c r="O293" s="20">
        <f t="shared" si="90"/>
        <v>1619</v>
      </c>
      <c r="P293" s="20">
        <f t="shared" si="90"/>
        <v>1559</v>
      </c>
      <c r="Q293" s="20">
        <f t="shared" si="90"/>
        <v>1499</v>
      </c>
      <c r="R293" s="20">
        <f t="shared" si="90"/>
        <v>1439</v>
      </c>
      <c r="S293" s="20">
        <f t="shared" si="90"/>
        <v>1379</v>
      </c>
      <c r="T293" s="20">
        <f t="shared" si="90"/>
        <v>5454</v>
      </c>
      <c r="U293" s="20">
        <f t="shared" si="90"/>
        <v>4778</v>
      </c>
      <c r="V293" s="20">
        <f t="shared" si="90"/>
        <v>4526</v>
      </c>
      <c r="W293" s="20">
        <f t="shared" si="90"/>
        <v>4346</v>
      </c>
      <c r="X293" s="20">
        <f t="shared" si="90"/>
        <v>4286</v>
      </c>
      <c r="Y293" s="20">
        <f t="shared" si="90"/>
        <v>4226</v>
      </c>
      <c r="Z293" s="20">
        <f t="shared" si="90"/>
        <v>4166</v>
      </c>
      <c r="AA293" s="20">
        <f t="shared" si="90"/>
        <v>4106</v>
      </c>
      <c r="AB293" s="20">
        <f t="shared" si="90"/>
        <v>8181</v>
      </c>
      <c r="AC293" s="20">
        <f t="shared" si="90"/>
        <v>7505</v>
      </c>
      <c r="AD293" s="20">
        <f t="shared" si="90"/>
        <v>7253</v>
      </c>
      <c r="AE293" s="20">
        <f t="shared" si="90"/>
        <v>7073</v>
      </c>
      <c r="AF293" s="20">
        <f t="shared" si="90"/>
        <v>7013</v>
      </c>
      <c r="AG293" s="20">
        <f t="shared" si="90"/>
        <v>6953</v>
      </c>
      <c r="AH293" s="20">
        <f t="shared" si="90"/>
        <v>11268</v>
      </c>
      <c r="AJ293" s="66"/>
      <c r="AK293" s="66"/>
      <c r="AL293" s="66"/>
      <c r="AM293" s="66"/>
      <c r="AN293" s="66"/>
      <c r="AO293" s="66"/>
      <c r="AP293" s="66"/>
      <c r="AQ293" s="66"/>
      <c r="AR293" s="66"/>
      <c r="AS293" s="66"/>
      <c r="AT293" s="66"/>
      <c r="AU293" s="66"/>
      <c r="AV293" s="66"/>
      <c r="AW293" s="66"/>
    </row>
    <row r="294" spans="2:49" x14ac:dyDescent="0.25">
      <c r="B294" s="66"/>
      <c r="C294" s="66"/>
      <c r="D294" s="80"/>
      <c r="E294" s="81"/>
      <c r="F294" s="82"/>
      <c r="G294" s="81"/>
      <c r="H294" s="82"/>
      <c r="I294" s="82"/>
      <c r="J294" s="186"/>
      <c r="K294" s="82"/>
      <c r="L294" s="82"/>
      <c r="M294" s="81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  <c r="Y294" s="82"/>
      <c r="Z294" s="82"/>
      <c r="AA294" s="82"/>
      <c r="AB294" s="82"/>
      <c r="AC294" s="82"/>
      <c r="AD294" s="82"/>
      <c r="AE294" s="82"/>
      <c r="AF294" s="82"/>
      <c r="AG294" s="82"/>
      <c r="AH294" s="82"/>
      <c r="AJ294" s="66"/>
      <c r="AK294" s="66"/>
      <c r="AL294" s="66"/>
      <c r="AM294" s="66"/>
      <c r="AN294" s="66"/>
      <c r="AO294" s="66"/>
      <c r="AP294" s="66"/>
      <c r="AQ294" s="66"/>
      <c r="AR294" s="66"/>
      <c r="AS294" s="66"/>
      <c r="AT294" s="66"/>
      <c r="AU294" s="66"/>
      <c r="AV294" s="66"/>
      <c r="AW294" s="66"/>
    </row>
    <row r="295" spans="2:49" x14ac:dyDescent="0.25">
      <c r="B295" s="66" t="s">
        <v>55</v>
      </c>
      <c r="C295" s="66"/>
      <c r="D295" s="80"/>
      <c r="E295" s="81" t="s">
        <v>56</v>
      </c>
      <c r="F295" s="20" t="e">
        <f>NPV($C$5,E291:N291)</f>
        <v>#REF!</v>
      </c>
      <c r="G295" s="81"/>
      <c r="H295" s="82"/>
      <c r="I295" s="82"/>
      <c r="J295" s="186"/>
      <c r="K295" s="82"/>
      <c r="L295" s="82"/>
      <c r="M295" s="81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  <c r="Y295" s="82"/>
      <c r="Z295" s="82"/>
      <c r="AA295" s="82"/>
      <c r="AB295" s="82"/>
      <c r="AC295" s="82"/>
      <c r="AD295" s="82"/>
      <c r="AE295" s="82"/>
      <c r="AF295" s="82"/>
      <c r="AG295" s="82"/>
      <c r="AH295" s="82"/>
      <c r="AJ295" s="66"/>
      <c r="AK295" s="66"/>
      <c r="AL295" s="66"/>
      <c r="AM295" s="66"/>
      <c r="AN295" s="66"/>
      <c r="AO295" s="66"/>
      <c r="AP295" s="66"/>
      <c r="AQ295" s="66"/>
      <c r="AR295" s="66"/>
      <c r="AS295" s="66"/>
      <c r="AT295" s="66"/>
      <c r="AU295" s="66"/>
      <c r="AV295" s="66"/>
      <c r="AW295" s="66"/>
    </row>
    <row r="296" spans="2:49" x14ac:dyDescent="0.25">
      <c r="B296" s="66"/>
      <c r="C296" s="66"/>
      <c r="D296" s="80"/>
      <c r="E296" s="81" t="s">
        <v>57</v>
      </c>
      <c r="F296" s="20" t="e">
        <f>NPV($C$5,E291:X291)</f>
        <v>#REF!</v>
      </c>
      <c r="G296" s="81"/>
      <c r="H296" s="82"/>
      <c r="I296" s="82"/>
      <c r="J296" s="186"/>
      <c r="K296" s="82"/>
      <c r="L296" s="82"/>
      <c r="M296" s="81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  <c r="Y296" s="82"/>
      <c r="Z296" s="82"/>
      <c r="AA296" s="82"/>
      <c r="AB296" s="82"/>
      <c r="AC296" s="82"/>
      <c r="AD296" s="82"/>
      <c r="AE296" s="82"/>
      <c r="AF296" s="82"/>
      <c r="AG296" s="82"/>
      <c r="AH296" s="82"/>
      <c r="AJ296" s="66"/>
      <c r="AK296" s="66"/>
      <c r="AL296" s="66"/>
      <c r="AM296" s="66"/>
      <c r="AN296" s="66"/>
      <c r="AO296" s="66"/>
      <c r="AP296" s="66"/>
      <c r="AQ296" s="66"/>
      <c r="AR296" s="66"/>
      <c r="AS296" s="66"/>
      <c r="AT296" s="66"/>
      <c r="AU296" s="66"/>
      <c r="AV296" s="66"/>
      <c r="AW296" s="66"/>
    </row>
    <row r="297" spans="2:49" x14ac:dyDescent="0.25">
      <c r="B297" s="66"/>
      <c r="C297" s="66"/>
      <c r="D297" s="80"/>
      <c r="E297" s="81" t="s">
        <v>58</v>
      </c>
      <c r="F297" s="20" t="e">
        <f>NPV($C$5,E291:AH291)</f>
        <v>#REF!</v>
      </c>
      <c r="G297" s="81"/>
      <c r="H297" s="82"/>
      <c r="I297" s="82"/>
      <c r="J297" s="186"/>
      <c r="K297" s="82"/>
      <c r="L297" s="82"/>
      <c r="M297" s="81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  <c r="AA297" s="82"/>
      <c r="AB297" s="82"/>
      <c r="AC297" s="82"/>
      <c r="AD297" s="82"/>
      <c r="AE297" s="82"/>
      <c r="AF297" s="82"/>
      <c r="AG297" s="82"/>
      <c r="AH297" s="82"/>
      <c r="AJ297" s="66"/>
      <c r="AK297" s="66"/>
      <c r="AL297" s="66"/>
      <c r="AM297" s="66"/>
      <c r="AN297" s="66"/>
      <c r="AO297" s="66"/>
      <c r="AP297" s="66"/>
      <c r="AQ297" s="66"/>
      <c r="AR297" s="66"/>
      <c r="AS297" s="66"/>
      <c r="AT297" s="66"/>
      <c r="AU297" s="66"/>
      <c r="AV297" s="66"/>
      <c r="AW297" s="66"/>
    </row>
    <row r="298" spans="2:49" x14ac:dyDescent="0.25">
      <c r="B298" s="66"/>
      <c r="C298" s="66"/>
      <c r="D298" s="80"/>
      <c r="E298" s="81"/>
      <c r="F298" s="204"/>
      <c r="G298" s="81"/>
      <c r="H298" s="82"/>
      <c r="I298" s="82"/>
      <c r="J298" s="186"/>
      <c r="K298" s="82"/>
      <c r="L298" s="82"/>
      <c r="M298" s="81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  <c r="Y298" s="82"/>
      <c r="Z298" s="82"/>
      <c r="AA298" s="82"/>
      <c r="AB298" s="82"/>
      <c r="AC298" s="82"/>
      <c r="AD298" s="82"/>
      <c r="AE298" s="82"/>
      <c r="AF298" s="82"/>
      <c r="AG298" s="82"/>
      <c r="AH298" s="82"/>
    </row>
    <row r="299" spans="2:49" x14ac:dyDescent="0.25">
      <c r="B299" s="66" t="s">
        <v>59</v>
      </c>
      <c r="C299" s="66"/>
      <c r="D299" s="80"/>
      <c r="E299" s="81" t="s">
        <v>60</v>
      </c>
      <c r="F299" s="249">
        <f>IRR(E291:N291)</f>
        <v>0.16302606395287822</v>
      </c>
      <c r="G299" s="81"/>
      <c r="H299" s="82"/>
      <c r="I299" s="82"/>
      <c r="J299" s="186"/>
      <c r="K299" s="82"/>
      <c r="L299" s="82"/>
      <c r="M299" s="81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  <c r="Z299" s="82"/>
      <c r="AA299" s="82"/>
      <c r="AB299" s="82"/>
      <c r="AC299" s="82"/>
      <c r="AD299" s="82"/>
      <c r="AE299" s="82"/>
      <c r="AF299" s="82"/>
      <c r="AG299" s="82"/>
      <c r="AH299" s="82"/>
    </row>
    <row r="300" spans="2:49" x14ac:dyDescent="0.25">
      <c r="B300" s="66"/>
      <c r="C300" s="66"/>
      <c r="D300" s="80"/>
      <c r="E300" s="81" t="s">
        <v>61</v>
      </c>
      <c r="F300" s="249">
        <f>IRR(E291:X291)</f>
        <v>0.19488961933573634</v>
      </c>
      <c r="G300" s="81"/>
      <c r="H300" s="82"/>
      <c r="I300" s="82"/>
      <c r="J300" s="186"/>
      <c r="K300" s="82"/>
      <c r="L300" s="82"/>
      <c r="M300" s="81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  <c r="Y300" s="82"/>
      <c r="Z300" s="82"/>
      <c r="AA300" s="82"/>
      <c r="AB300" s="82"/>
      <c r="AC300" s="82"/>
      <c r="AD300" s="82"/>
      <c r="AE300" s="82"/>
      <c r="AF300" s="82"/>
      <c r="AG300" s="82"/>
      <c r="AH300" s="82"/>
    </row>
    <row r="301" spans="2:49" x14ac:dyDescent="0.25">
      <c r="B301" s="66"/>
      <c r="C301" s="66"/>
      <c r="D301" s="80"/>
      <c r="E301" s="81" t="s">
        <v>62</v>
      </c>
      <c r="F301" s="249">
        <f>IRR(E291:AH291)</f>
        <v>0.20417257125653365</v>
      </c>
      <c r="G301" s="81"/>
      <c r="H301" s="82"/>
      <c r="I301" s="82"/>
      <c r="J301" s="186"/>
      <c r="K301" s="82"/>
      <c r="L301" s="82"/>
      <c r="M301" s="81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  <c r="Y301" s="82"/>
      <c r="Z301" s="82"/>
      <c r="AA301" s="82"/>
      <c r="AB301" s="82"/>
      <c r="AC301" s="82"/>
      <c r="AD301" s="82"/>
      <c r="AE301" s="82"/>
      <c r="AF301" s="82"/>
      <c r="AG301" s="82"/>
      <c r="AH301" s="82"/>
    </row>
    <row r="302" spans="2:49" x14ac:dyDescent="0.25">
      <c r="J302" s="180"/>
      <c r="L302" s="66"/>
      <c r="M302" s="66"/>
      <c r="N302" s="66"/>
      <c r="O302" s="66"/>
      <c r="P302" s="66"/>
      <c r="Q302" s="66"/>
      <c r="R302" s="66"/>
      <c r="AI302" s="72"/>
    </row>
    <row r="303" spans="2:49" x14ac:dyDescent="0.25">
      <c r="J303" s="180"/>
      <c r="L303" s="66"/>
      <c r="M303" s="66"/>
      <c r="N303" s="66"/>
      <c r="O303" s="66"/>
      <c r="P303" s="66"/>
      <c r="Q303" s="66"/>
      <c r="R303" s="66"/>
      <c r="AI303" s="72"/>
    </row>
    <row r="304" spans="2:49" x14ac:dyDescent="0.25">
      <c r="J304" s="180"/>
      <c r="AI304" s="74"/>
    </row>
    <row r="305" spans="10:35" x14ac:dyDescent="0.25">
      <c r="J305" s="180"/>
      <c r="AI305" s="67"/>
    </row>
    <row r="306" spans="10:35" x14ac:dyDescent="0.25">
      <c r="J306" s="180"/>
      <c r="AI306" s="64"/>
    </row>
    <row r="307" spans="10:35" x14ac:dyDescent="0.25">
      <c r="J307" s="180"/>
      <c r="AI307" s="67"/>
    </row>
    <row r="308" spans="10:35" x14ac:dyDescent="0.25">
      <c r="J308" s="180"/>
      <c r="AI308" s="74"/>
    </row>
    <row r="309" spans="10:35" x14ac:dyDescent="0.25">
      <c r="J309" s="180"/>
      <c r="AI309" s="66"/>
    </row>
    <row r="310" spans="10:35" x14ac:dyDescent="0.25">
      <c r="J310" s="180"/>
      <c r="AI310" s="63"/>
    </row>
    <row r="311" spans="10:35" x14ac:dyDescent="0.25">
      <c r="AI311" s="66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1"/>
  <sheetViews>
    <sheetView zoomScale="70" zoomScaleNormal="70" workbookViewId="0">
      <selection activeCell="N10" sqref="N10"/>
    </sheetView>
  </sheetViews>
  <sheetFormatPr baseColWidth="10" defaultColWidth="9.140625" defaultRowHeight="15" x14ac:dyDescent="0.25"/>
  <cols>
    <col min="1" max="1" width="9.140625" style="2"/>
    <col min="2" max="2" width="43.140625" style="2" bestFit="1" customWidth="1"/>
    <col min="3" max="3" width="12" style="2" bestFit="1" customWidth="1"/>
    <col min="4" max="4" width="11" style="2" bestFit="1" customWidth="1"/>
    <col min="5" max="5" width="18" style="2" bestFit="1" customWidth="1"/>
    <col min="6" max="6" width="12.42578125" style="2" bestFit="1" customWidth="1"/>
    <col min="7" max="7" width="13.140625" style="2" customWidth="1"/>
    <col min="8" max="9" width="11.85546875" style="2" bestFit="1" customWidth="1"/>
    <col min="11" max="11" width="11.85546875" style="2" bestFit="1" customWidth="1"/>
    <col min="12" max="12" width="31.140625" style="2" customWidth="1"/>
    <col min="13" max="13" width="12.140625" style="2" bestFit="1" customWidth="1"/>
    <col min="14" max="14" width="13" style="2" bestFit="1" customWidth="1"/>
    <col min="15" max="15" width="16.85546875" style="2" bestFit="1" customWidth="1"/>
    <col min="16" max="16" width="11.85546875" style="2" bestFit="1" customWidth="1"/>
    <col min="17" max="17" width="12.140625" style="2" bestFit="1" customWidth="1"/>
    <col min="18" max="18" width="11.85546875" style="2" bestFit="1" customWidth="1"/>
    <col min="19" max="19" width="12.140625" style="2" bestFit="1" customWidth="1"/>
    <col min="20" max="20" width="47.85546875" style="2" bestFit="1" customWidth="1"/>
    <col min="21" max="22" width="12.140625" style="2" bestFit="1" customWidth="1"/>
    <col min="23" max="23" width="16.85546875" style="2" bestFit="1" customWidth="1"/>
    <col min="24" max="28" width="12.140625" style="2" bestFit="1" customWidth="1"/>
    <col min="29" max="29" width="11.85546875" style="2" bestFit="1" customWidth="1"/>
    <col min="30" max="34" width="12.140625" style="2" bestFit="1" customWidth="1"/>
    <col min="35" max="16384" width="9.140625" style="2"/>
  </cols>
  <sheetData>
    <row r="1" spans="1:18" x14ac:dyDescent="0.25">
      <c r="J1" s="29"/>
    </row>
    <row r="2" spans="1:18" ht="15.75" thickBot="1" x14ac:dyDescent="0.3">
      <c r="B2" s="199" t="s">
        <v>129</v>
      </c>
      <c r="C2" s="256" t="e">
        <f>#REF!</f>
        <v>#REF!</v>
      </c>
      <c r="J2" s="29"/>
    </row>
    <row r="3" spans="1:18" ht="15.75" thickTop="1" x14ac:dyDescent="0.25">
      <c r="J3" s="29"/>
    </row>
    <row r="4" spans="1:18" s="8" customFormat="1" ht="20.25" thickBot="1" x14ac:dyDescent="0.35">
      <c r="A4" s="30"/>
      <c r="B4" s="8" t="s">
        <v>110</v>
      </c>
      <c r="J4" s="31"/>
    </row>
    <row r="5" spans="1:18" ht="15.75" thickTop="1" x14ac:dyDescent="0.25">
      <c r="J5" s="29"/>
    </row>
    <row r="6" spans="1:18" s="3" customFormat="1" ht="18" thickBot="1" x14ac:dyDescent="0.35">
      <c r="A6" s="21"/>
      <c r="B6" s="287" t="s">
        <v>3</v>
      </c>
      <c r="C6" s="287"/>
      <c r="D6" s="287"/>
      <c r="E6" s="287"/>
      <c r="F6" s="287"/>
      <c r="G6" s="287"/>
      <c r="H6" s="287"/>
      <c r="J6" s="32"/>
      <c r="L6" s="287" t="s">
        <v>4</v>
      </c>
      <c r="M6" s="287"/>
      <c r="N6" s="287"/>
      <c r="O6" s="287"/>
      <c r="P6" s="287"/>
      <c r="Q6" s="287"/>
      <c r="R6" s="287"/>
    </row>
    <row r="7" spans="1:18" ht="15.75" thickTop="1" x14ac:dyDescent="0.25">
      <c r="J7" s="29"/>
    </row>
    <row r="8" spans="1:18" s="9" customFormat="1" ht="15.75" thickBot="1" x14ac:dyDescent="0.3">
      <c r="A8" s="22"/>
      <c r="B8" s="9" t="s">
        <v>123</v>
      </c>
      <c r="J8" s="33"/>
      <c r="L8" s="9" t="s">
        <v>5</v>
      </c>
    </row>
    <row r="9" spans="1:18" ht="15.75" thickBot="1" x14ac:dyDescent="0.3">
      <c r="J9" s="29"/>
    </row>
    <row r="10" spans="1:18" x14ac:dyDescent="0.25">
      <c r="B10" s="34" t="s">
        <v>6</v>
      </c>
      <c r="C10" s="35" t="s">
        <v>7</v>
      </c>
      <c r="D10" s="35" t="s">
        <v>1</v>
      </c>
      <c r="E10" s="35" t="s">
        <v>8</v>
      </c>
      <c r="F10" s="35" t="s">
        <v>1</v>
      </c>
      <c r="G10" s="35" t="s">
        <v>0</v>
      </c>
      <c r="H10" s="36"/>
      <c r="J10" s="29"/>
      <c r="L10" s="34" t="s">
        <v>9</v>
      </c>
      <c r="M10" s="35" t="s">
        <v>7</v>
      </c>
      <c r="N10" s="35" t="s">
        <v>1</v>
      </c>
      <c r="O10" s="35" t="s">
        <v>8</v>
      </c>
      <c r="P10" s="35" t="s">
        <v>1</v>
      </c>
      <c r="Q10" s="35" t="s">
        <v>0</v>
      </c>
      <c r="R10" s="36"/>
    </row>
    <row r="11" spans="1:18" x14ac:dyDescent="0.25">
      <c r="B11" s="24" t="s">
        <v>10</v>
      </c>
      <c r="C11" s="98">
        <v>45</v>
      </c>
      <c r="D11" s="28" t="s">
        <v>11</v>
      </c>
      <c r="E11" s="98">
        <v>0.1</v>
      </c>
      <c r="F11" s="1" t="s">
        <v>2</v>
      </c>
      <c r="G11" s="96">
        <f>C11*E11</f>
        <v>4.5</v>
      </c>
      <c r="H11" s="23" t="s">
        <v>2</v>
      </c>
      <c r="J11" s="29"/>
      <c r="L11" s="24" t="s">
        <v>12</v>
      </c>
      <c r="M11" s="98">
        <v>45</v>
      </c>
      <c r="N11" s="28" t="s">
        <v>11</v>
      </c>
      <c r="O11" s="98">
        <v>0.1</v>
      </c>
      <c r="P11" s="28" t="s">
        <v>2</v>
      </c>
      <c r="Q11" s="105">
        <f>M11*O11</f>
        <v>4.5</v>
      </c>
      <c r="R11" s="106" t="s">
        <v>2</v>
      </c>
    </row>
    <row r="12" spans="1:18" x14ac:dyDescent="0.25">
      <c r="B12" s="24" t="s">
        <v>13</v>
      </c>
      <c r="C12" s="98"/>
      <c r="D12" s="28" t="s">
        <v>11</v>
      </c>
      <c r="E12" s="98"/>
      <c r="F12" s="1" t="s">
        <v>2</v>
      </c>
      <c r="G12" s="96">
        <f>C12*E12</f>
        <v>0</v>
      </c>
      <c r="H12" s="23" t="s">
        <v>2</v>
      </c>
      <c r="J12" s="29"/>
      <c r="L12" s="24" t="s">
        <v>13</v>
      </c>
      <c r="M12" s="98">
        <v>50</v>
      </c>
      <c r="N12" s="28" t="s">
        <v>11</v>
      </c>
      <c r="O12" s="98">
        <v>0.25</v>
      </c>
      <c r="P12" s="28" t="s">
        <v>2</v>
      </c>
      <c r="Q12" s="105">
        <f>M12*O12</f>
        <v>12.5</v>
      </c>
      <c r="R12" s="106" t="s">
        <v>2</v>
      </c>
    </row>
    <row r="13" spans="1:18" x14ac:dyDescent="0.25">
      <c r="B13" s="24" t="s">
        <v>14</v>
      </c>
      <c r="C13" s="98"/>
      <c r="D13" s="28" t="s">
        <v>15</v>
      </c>
      <c r="E13" s="98"/>
      <c r="F13" s="1" t="s">
        <v>2</v>
      </c>
      <c r="G13" s="96">
        <f>C13*E13</f>
        <v>0</v>
      </c>
      <c r="H13" s="23" t="s">
        <v>2</v>
      </c>
      <c r="J13" s="29"/>
      <c r="L13" s="24" t="s">
        <v>14</v>
      </c>
      <c r="M13" s="98"/>
      <c r="N13" s="28" t="s">
        <v>15</v>
      </c>
      <c r="O13" s="98"/>
      <c r="P13" s="28" t="s">
        <v>2</v>
      </c>
      <c r="Q13" s="105">
        <f>M13*O13</f>
        <v>0</v>
      </c>
      <c r="R13" s="106" t="s">
        <v>2</v>
      </c>
    </row>
    <row r="14" spans="1:18" x14ac:dyDescent="0.25">
      <c r="B14" s="24" t="s">
        <v>16</v>
      </c>
      <c r="C14" s="98">
        <v>6</v>
      </c>
      <c r="D14" s="28" t="s">
        <v>17</v>
      </c>
      <c r="E14" s="98">
        <v>1.875</v>
      </c>
      <c r="F14" s="1" t="s">
        <v>2</v>
      </c>
      <c r="G14" s="96">
        <f>C14*E14</f>
        <v>11.25</v>
      </c>
      <c r="H14" s="23" t="s">
        <v>2</v>
      </c>
      <c r="J14" s="29"/>
      <c r="L14" s="24" t="s">
        <v>16</v>
      </c>
      <c r="M14" s="98">
        <v>6</v>
      </c>
      <c r="N14" s="28" t="s">
        <v>17</v>
      </c>
      <c r="O14" s="98">
        <v>0.38</v>
      </c>
      <c r="P14" s="28" t="s">
        <v>2</v>
      </c>
      <c r="Q14" s="105">
        <f>M14*O14</f>
        <v>2.2800000000000002</v>
      </c>
      <c r="R14" s="106" t="s">
        <v>2</v>
      </c>
    </row>
    <row r="15" spans="1:18" x14ac:dyDescent="0.25">
      <c r="B15" s="39" t="s">
        <v>18</v>
      </c>
      <c r="C15" s="28"/>
      <c r="D15" s="28"/>
      <c r="E15" s="28"/>
      <c r="F15" s="1"/>
      <c r="G15" s="25">
        <f>SUM(G11:G14)</f>
        <v>15.75</v>
      </c>
      <c r="H15" s="23" t="s">
        <v>2</v>
      </c>
      <c r="J15" s="29"/>
      <c r="L15" s="39" t="s">
        <v>18</v>
      </c>
      <c r="M15" s="28"/>
      <c r="N15" s="28"/>
      <c r="O15" s="28"/>
      <c r="P15" s="28"/>
      <c r="Q15" s="94">
        <f>SUM(Q11:Q14)</f>
        <v>19.28</v>
      </c>
      <c r="R15" s="106" t="s">
        <v>2</v>
      </c>
    </row>
    <row r="16" spans="1:18" x14ac:dyDescent="0.25">
      <c r="B16" s="24" t="s">
        <v>19</v>
      </c>
      <c r="C16" s="98">
        <v>180</v>
      </c>
      <c r="D16" s="28" t="s">
        <v>20</v>
      </c>
      <c r="E16" s="98">
        <v>3</v>
      </c>
      <c r="F16" s="1" t="s">
        <v>2</v>
      </c>
      <c r="G16" s="96">
        <f>C16*E16</f>
        <v>540</v>
      </c>
      <c r="H16" s="23" t="s">
        <v>2</v>
      </c>
      <c r="J16" s="29"/>
      <c r="L16" s="24" t="s">
        <v>21</v>
      </c>
      <c r="M16" s="98">
        <v>160</v>
      </c>
      <c r="N16" s="28" t="s">
        <v>20</v>
      </c>
      <c r="O16" s="98">
        <v>3</v>
      </c>
      <c r="P16" s="28" t="s">
        <v>2</v>
      </c>
      <c r="Q16" s="105">
        <f>M16*O16</f>
        <v>480</v>
      </c>
      <c r="R16" s="106" t="s">
        <v>2</v>
      </c>
    </row>
    <row r="17" spans="2:20" x14ac:dyDescent="0.25">
      <c r="B17" s="39" t="s">
        <v>22</v>
      </c>
      <c r="C17" s="28"/>
      <c r="D17" s="28"/>
      <c r="E17" s="28"/>
      <c r="F17" s="1"/>
      <c r="G17" s="97">
        <f>G15+G16</f>
        <v>555.75</v>
      </c>
      <c r="H17" s="23" t="s">
        <v>2</v>
      </c>
      <c r="J17" s="29"/>
      <c r="L17" s="39" t="s">
        <v>22</v>
      </c>
      <c r="M17" s="28"/>
      <c r="N17" s="28"/>
      <c r="O17" s="28"/>
      <c r="P17" s="28"/>
      <c r="Q17" s="95">
        <f>Q15+Q16</f>
        <v>499.28</v>
      </c>
      <c r="R17" s="106" t="s">
        <v>2</v>
      </c>
      <c r="T17" s="42"/>
    </row>
    <row r="18" spans="2:20" x14ac:dyDescent="0.25">
      <c r="B18" s="43"/>
      <c r="C18" s="99"/>
      <c r="D18" s="99"/>
      <c r="E18" s="99"/>
      <c r="F18" s="44"/>
      <c r="G18" s="44"/>
      <c r="H18" s="45"/>
      <c r="J18" s="29"/>
      <c r="L18" s="43"/>
      <c r="M18" s="99"/>
      <c r="N18" s="99"/>
      <c r="O18" s="99"/>
      <c r="P18" s="99"/>
      <c r="Q18" s="99"/>
      <c r="R18" s="107"/>
    </row>
    <row r="19" spans="2:20" x14ac:dyDescent="0.25">
      <c r="B19" s="39" t="s">
        <v>23</v>
      </c>
      <c r="C19" s="100"/>
      <c r="D19" s="28"/>
      <c r="E19" s="100"/>
      <c r="F19" s="1"/>
      <c r="G19" s="109"/>
      <c r="H19" s="23"/>
      <c r="J19" s="29"/>
      <c r="L19" s="39" t="s">
        <v>23</v>
      </c>
      <c r="M19" s="108"/>
      <c r="N19" s="28"/>
      <c r="O19" s="108"/>
      <c r="P19" s="28"/>
      <c r="Q19" s="109"/>
      <c r="R19" s="106"/>
    </row>
    <row r="20" spans="2:20" x14ac:dyDescent="0.25">
      <c r="B20" s="24" t="s">
        <v>24</v>
      </c>
      <c r="C20" s="4">
        <v>1000</v>
      </c>
      <c r="D20" s="28" t="s">
        <v>25</v>
      </c>
      <c r="E20" s="4">
        <v>0.13</v>
      </c>
      <c r="F20" s="1" t="s">
        <v>2</v>
      </c>
      <c r="G20" s="105">
        <f>C20*E20</f>
        <v>130</v>
      </c>
      <c r="H20" s="23" t="s">
        <v>2</v>
      </c>
      <c r="J20" s="29"/>
      <c r="L20" s="24" t="s">
        <v>24</v>
      </c>
      <c r="M20" s="110">
        <v>1000</v>
      </c>
      <c r="N20" s="28" t="s">
        <v>25</v>
      </c>
      <c r="O20" s="110">
        <v>0.13</v>
      </c>
      <c r="P20" s="28" t="s">
        <v>2</v>
      </c>
      <c r="Q20" s="95">
        <f>M20*O20</f>
        <v>130</v>
      </c>
      <c r="R20" s="106" t="s">
        <v>2</v>
      </c>
    </row>
    <row r="21" spans="2:20" x14ac:dyDescent="0.25">
      <c r="B21" s="43"/>
      <c r="C21" s="101"/>
      <c r="D21" s="101"/>
      <c r="E21" s="101"/>
      <c r="F21" s="50"/>
      <c r="G21" s="101"/>
      <c r="H21" s="51"/>
      <c r="J21" s="29"/>
      <c r="L21" s="43"/>
      <c r="M21" s="101"/>
      <c r="N21" s="101"/>
      <c r="O21" s="101"/>
      <c r="P21" s="101"/>
      <c r="Q21" s="101"/>
      <c r="R21" s="111"/>
    </row>
    <row r="22" spans="2:20" x14ac:dyDescent="0.25">
      <c r="B22" s="52" t="s">
        <v>26</v>
      </c>
      <c r="C22" s="102" t="s">
        <v>7</v>
      </c>
      <c r="D22" s="102" t="s">
        <v>1</v>
      </c>
      <c r="E22" s="102" t="s">
        <v>8</v>
      </c>
      <c r="F22" s="53" t="s">
        <v>1</v>
      </c>
      <c r="G22" s="102"/>
      <c r="H22" s="54"/>
      <c r="J22" s="29"/>
      <c r="L22" s="39" t="s">
        <v>27</v>
      </c>
      <c r="M22" s="102" t="s">
        <v>7</v>
      </c>
      <c r="N22" s="102" t="s">
        <v>1</v>
      </c>
      <c r="O22" s="102" t="s">
        <v>8</v>
      </c>
      <c r="P22" s="102" t="s">
        <v>1</v>
      </c>
      <c r="Q22" s="102" t="s">
        <v>0</v>
      </c>
      <c r="R22" s="112"/>
    </row>
    <row r="23" spans="2:20" x14ac:dyDescent="0.25">
      <c r="B23" s="26" t="s">
        <v>10</v>
      </c>
      <c r="C23" s="98">
        <v>45</v>
      </c>
      <c r="D23" s="28" t="s">
        <v>17</v>
      </c>
      <c r="E23" s="98">
        <v>0.1</v>
      </c>
      <c r="F23" s="1" t="s">
        <v>2</v>
      </c>
      <c r="G23" s="105">
        <f>C23*E23</f>
        <v>4.5</v>
      </c>
      <c r="H23" s="23" t="s">
        <v>2</v>
      </c>
      <c r="J23" s="29"/>
      <c r="L23" s="24" t="s">
        <v>10</v>
      </c>
      <c r="M23" s="98">
        <v>2</v>
      </c>
      <c r="N23" s="108" t="s">
        <v>17</v>
      </c>
      <c r="O23" s="98">
        <v>1.5</v>
      </c>
      <c r="P23" s="108" t="s">
        <v>2</v>
      </c>
      <c r="Q23" s="105">
        <f>M23*O23</f>
        <v>3</v>
      </c>
      <c r="R23" s="106" t="s">
        <v>2</v>
      </c>
    </row>
    <row r="24" spans="2:20" x14ac:dyDescent="0.25">
      <c r="B24" s="26" t="s">
        <v>13</v>
      </c>
      <c r="C24" s="98"/>
      <c r="D24" s="28" t="s">
        <v>11</v>
      </c>
      <c r="E24" s="98"/>
      <c r="F24" s="1" t="s">
        <v>2</v>
      </c>
      <c r="G24" s="105">
        <f>C24*E24</f>
        <v>0</v>
      </c>
      <c r="H24" s="23" t="s">
        <v>2</v>
      </c>
      <c r="J24" s="29"/>
      <c r="L24" s="24" t="s">
        <v>13</v>
      </c>
      <c r="M24" s="98">
        <v>50</v>
      </c>
      <c r="N24" s="108" t="s">
        <v>11</v>
      </c>
      <c r="O24" s="98">
        <v>0.25</v>
      </c>
      <c r="P24" s="108" t="s">
        <v>2</v>
      </c>
      <c r="Q24" s="105">
        <f>M24*O24</f>
        <v>12.5</v>
      </c>
      <c r="R24" s="106" t="s">
        <v>2</v>
      </c>
    </row>
    <row r="25" spans="2:20" x14ac:dyDescent="0.25">
      <c r="B25" s="26" t="s">
        <v>14</v>
      </c>
      <c r="C25" s="98"/>
      <c r="D25" s="28" t="s">
        <v>15</v>
      </c>
      <c r="E25" s="98"/>
      <c r="F25" s="1" t="s">
        <v>2</v>
      </c>
      <c r="G25" s="105">
        <f>C25*E25</f>
        <v>0</v>
      </c>
      <c r="H25" s="23" t="s">
        <v>2</v>
      </c>
      <c r="J25" s="29"/>
      <c r="L25" s="24" t="s">
        <v>14</v>
      </c>
      <c r="M25" s="98"/>
      <c r="N25" s="108" t="s">
        <v>15</v>
      </c>
      <c r="O25" s="98"/>
      <c r="P25" s="108" t="s">
        <v>2</v>
      </c>
      <c r="Q25" s="105">
        <f>M25*O25</f>
        <v>0</v>
      </c>
      <c r="R25" s="106" t="s">
        <v>2</v>
      </c>
    </row>
    <row r="26" spans="2:20" x14ac:dyDescent="0.25">
      <c r="B26" s="26" t="s">
        <v>16</v>
      </c>
      <c r="C26" s="4">
        <v>6</v>
      </c>
      <c r="D26" s="28" t="s">
        <v>17</v>
      </c>
      <c r="E26" s="4">
        <v>0.375</v>
      </c>
      <c r="F26" s="1" t="s">
        <v>2</v>
      </c>
      <c r="G26" s="105">
        <f>C26*E26</f>
        <v>2.25</v>
      </c>
      <c r="H26" s="23" t="s">
        <v>2</v>
      </c>
      <c r="J26" s="29"/>
      <c r="L26" s="39" t="s">
        <v>16</v>
      </c>
      <c r="M26" s="98">
        <v>6</v>
      </c>
      <c r="N26" s="108" t="s">
        <v>17</v>
      </c>
      <c r="O26" s="98">
        <v>0.38</v>
      </c>
      <c r="P26" s="108" t="s">
        <v>2</v>
      </c>
      <c r="Q26" s="105">
        <f>M26*O26</f>
        <v>2.2800000000000002</v>
      </c>
      <c r="R26" s="106" t="s">
        <v>2</v>
      </c>
    </row>
    <row r="27" spans="2:20" x14ac:dyDescent="0.25">
      <c r="B27" s="39" t="s">
        <v>28</v>
      </c>
      <c r="C27" s="100"/>
      <c r="D27" s="28"/>
      <c r="E27" s="100"/>
      <c r="F27" s="1"/>
      <c r="G27" s="94">
        <f>SUM(G23:G26)</f>
        <v>6.75</v>
      </c>
      <c r="H27" s="23" t="s">
        <v>2</v>
      </c>
      <c r="J27" s="29"/>
      <c r="L27" s="24" t="s">
        <v>28</v>
      </c>
      <c r="M27" s="108"/>
      <c r="N27" s="108"/>
      <c r="O27" s="108"/>
      <c r="P27" s="108"/>
      <c r="Q27" s="94">
        <f>SUM(Q23:Q26)</f>
        <v>17.78</v>
      </c>
      <c r="R27" s="106" t="s">
        <v>2</v>
      </c>
    </row>
    <row r="28" spans="2:20" x14ac:dyDescent="0.25">
      <c r="B28" s="24" t="s">
        <v>19</v>
      </c>
      <c r="C28" s="4">
        <v>170</v>
      </c>
      <c r="D28" s="28" t="s">
        <v>29</v>
      </c>
      <c r="E28" s="4">
        <v>3</v>
      </c>
      <c r="F28" s="1" t="s">
        <v>2</v>
      </c>
      <c r="G28" s="93">
        <f>C28*E28</f>
        <v>510</v>
      </c>
      <c r="H28" s="23" t="s">
        <v>2</v>
      </c>
      <c r="J28" s="29"/>
      <c r="L28" s="24" t="s">
        <v>19</v>
      </c>
      <c r="M28" s="98">
        <v>135</v>
      </c>
      <c r="N28" s="108" t="s">
        <v>29</v>
      </c>
      <c r="O28" s="98">
        <v>3</v>
      </c>
      <c r="P28" s="108" t="s">
        <v>2</v>
      </c>
      <c r="Q28" s="105">
        <f>M28*O28</f>
        <v>405</v>
      </c>
      <c r="R28" s="106" t="s">
        <v>2</v>
      </c>
    </row>
    <row r="29" spans="2:20" x14ac:dyDescent="0.25">
      <c r="B29" s="39" t="s">
        <v>30</v>
      </c>
      <c r="C29" s="28"/>
      <c r="D29" s="28"/>
      <c r="E29" s="28"/>
      <c r="F29" s="1"/>
      <c r="G29" s="28">
        <f>G27+G28</f>
        <v>516.75</v>
      </c>
      <c r="H29" s="23" t="s">
        <v>2</v>
      </c>
      <c r="J29" s="29"/>
      <c r="L29" s="39" t="s">
        <v>30</v>
      </c>
      <c r="M29" s="108"/>
      <c r="N29" s="108"/>
      <c r="O29" s="108"/>
      <c r="P29" s="108"/>
      <c r="Q29" s="95">
        <f>Q27+Q28</f>
        <v>422.78</v>
      </c>
      <c r="R29" s="106" t="s">
        <v>2</v>
      </c>
    </row>
    <row r="30" spans="2:20" x14ac:dyDescent="0.25">
      <c r="B30" s="43"/>
      <c r="C30" s="99"/>
      <c r="D30" s="99"/>
      <c r="E30" s="99"/>
      <c r="F30" s="44"/>
      <c r="G30" s="44"/>
      <c r="H30" s="45"/>
      <c r="J30" s="29"/>
      <c r="L30" s="43"/>
      <c r="M30" s="99"/>
      <c r="N30" s="99"/>
      <c r="O30" s="99"/>
      <c r="P30" s="99"/>
      <c r="Q30" s="99"/>
      <c r="R30" s="107"/>
    </row>
    <row r="31" spans="2:20" x14ac:dyDescent="0.25">
      <c r="B31" s="39" t="s">
        <v>23</v>
      </c>
      <c r="C31" s="28"/>
      <c r="D31" s="28"/>
      <c r="E31" s="28"/>
      <c r="F31" s="1"/>
      <c r="G31" s="1"/>
      <c r="H31" s="23"/>
      <c r="J31" s="29"/>
      <c r="L31" s="39" t="s">
        <v>23</v>
      </c>
      <c r="M31" s="28"/>
      <c r="N31" s="28"/>
      <c r="O31" s="28"/>
      <c r="P31" s="28"/>
      <c r="Q31" s="28"/>
      <c r="R31" s="106"/>
    </row>
    <row r="32" spans="2:20" ht="15.75" thickBot="1" x14ac:dyDescent="0.3">
      <c r="B32" s="11" t="s">
        <v>24</v>
      </c>
      <c r="C32" s="103">
        <v>1300</v>
      </c>
      <c r="D32" s="104" t="s">
        <v>25</v>
      </c>
      <c r="E32" s="103">
        <v>0.35</v>
      </c>
      <c r="F32" s="18" t="s">
        <v>2</v>
      </c>
      <c r="G32" s="135">
        <f>C32*E32</f>
        <v>454.99999999999994</v>
      </c>
      <c r="H32" s="12" t="s">
        <v>2</v>
      </c>
      <c r="J32" s="29"/>
      <c r="L32" s="11" t="s">
        <v>24</v>
      </c>
      <c r="M32" s="103">
        <v>2000</v>
      </c>
      <c r="N32" s="104" t="s">
        <v>25</v>
      </c>
      <c r="O32" s="103">
        <v>0.35</v>
      </c>
      <c r="P32" s="104" t="s">
        <v>2</v>
      </c>
      <c r="Q32" s="113">
        <f>M32*O32</f>
        <v>700</v>
      </c>
      <c r="R32" s="114" t="s">
        <v>2</v>
      </c>
    </row>
    <row r="33" spans="2:26" x14ac:dyDescent="0.25">
      <c r="E33" s="2" t="s">
        <v>79</v>
      </c>
      <c r="J33" s="29"/>
    </row>
    <row r="34" spans="2:26" x14ac:dyDescent="0.25">
      <c r="J34" s="29"/>
    </row>
    <row r="35" spans="2:26" s="22" customFormat="1" ht="15.75" thickBot="1" x14ac:dyDescent="0.3">
      <c r="J35" s="58"/>
      <c r="L35" s="9" t="s">
        <v>31</v>
      </c>
      <c r="M35" s="9"/>
      <c r="N35" s="9"/>
      <c r="O35" s="9"/>
      <c r="P35" s="9"/>
      <c r="Q35" s="9"/>
      <c r="R35" s="9"/>
      <c r="S35" s="9"/>
      <c r="T35" s="9"/>
    </row>
    <row r="36" spans="2:26" ht="15.75" thickBot="1" x14ac:dyDescent="0.3">
      <c r="J36" s="29"/>
    </row>
    <row r="37" spans="2:26" x14ac:dyDescent="0.25">
      <c r="B37" s="1"/>
      <c r="C37" s="1"/>
      <c r="D37" s="1"/>
      <c r="E37" s="1"/>
      <c r="F37" s="1"/>
      <c r="J37" s="29"/>
      <c r="L37" s="59" t="s">
        <v>32</v>
      </c>
      <c r="M37" s="159" t="s">
        <v>7</v>
      </c>
      <c r="N37" s="35" t="s">
        <v>1</v>
      </c>
      <c r="O37" s="35" t="s">
        <v>8</v>
      </c>
      <c r="P37" s="35" t="s">
        <v>1</v>
      </c>
      <c r="Q37" s="35" t="s">
        <v>0</v>
      </c>
      <c r="R37" s="36"/>
      <c r="T37" s="59" t="s">
        <v>33</v>
      </c>
      <c r="U37" s="35" t="s">
        <v>7</v>
      </c>
      <c r="V37" s="35" t="s">
        <v>1</v>
      </c>
      <c r="W37" s="35" t="s">
        <v>8</v>
      </c>
      <c r="X37" s="35" t="s">
        <v>1</v>
      </c>
      <c r="Y37" s="35" t="s">
        <v>0</v>
      </c>
      <c r="Z37" s="36"/>
    </row>
    <row r="38" spans="2:26" x14ac:dyDescent="0.25">
      <c r="J38" s="29"/>
      <c r="L38" s="24" t="s">
        <v>34</v>
      </c>
      <c r="M38" s="14">
        <v>45</v>
      </c>
      <c r="N38" s="161" t="s">
        <v>11</v>
      </c>
      <c r="O38" s="162">
        <v>0.1</v>
      </c>
      <c r="P38" s="161" t="s">
        <v>2</v>
      </c>
      <c r="Q38" s="163">
        <f>M38*O38</f>
        <v>4.5</v>
      </c>
      <c r="R38" s="23" t="s">
        <v>2</v>
      </c>
      <c r="T38" s="24" t="s">
        <v>12</v>
      </c>
      <c r="U38" s="162">
        <v>45</v>
      </c>
      <c r="V38" s="164" t="s">
        <v>11</v>
      </c>
      <c r="W38" s="162">
        <v>1.5</v>
      </c>
      <c r="X38" s="164" t="s">
        <v>2</v>
      </c>
      <c r="Y38" s="163">
        <f>U38*W38</f>
        <v>67.5</v>
      </c>
      <c r="Z38" s="23" t="s">
        <v>2</v>
      </c>
    </row>
    <row r="39" spans="2:26" x14ac:dyDescent="0.25">
      <c r="J39" s="29"/>
      <c r="L39" s="24" t="s">
        <v>13</v>
      </c>
      <c r="M39" s="14"/>
      <c r="N39" s="161" t="s">
        <v>11</v>
      </c>
      <c r="O39" s="162"/>
      <c r="P39" s="161" t="s">
        <v>2</v>
      </c>
      <c r="Q39" s="163">
        <f>M39*O39</f>
        <v>0</v>
      </c>
      <c r="R39" s="23" t="s">
        <v>2</v>
      </c>
      <c r="T39" s="24" t="s">
        <v>13</v>
      </c>
      <c r="U39" s="162">
        <v>10</v>
      </c>
      <c r="V39" s="164" t="s">
        <v>11</v>
      </c>
      <c r="W39" s="162">
        <v>1.25</v>
      </c>
      <c r="X39" s="164" t="s">
        <v>2</v>
      </c>
      <c r="Y39" s="163">
        <f>U39*W39</f>
        <v>12.5</v>
      </c>
      <c r="Z39" s="23" t="s">
        <v>2</v>
      </c>
    </row>
    <row r="40" spans="2:26" x14ac:dyDescent="0.25">
      <c r="J40" s="29"/>
      <c r="L40" s="24" t="s">
        <v>14</v>
      </c>
      <c r="M40" s="14"/>
      <c r="N40" s="161" t="s">
        <v>15</v>
      </c>
      <c r="O40" s="162"/>
      <c r="P40" s="161" t="s">
        <v>2</v>
      </c>
      <c r="Q40" s="163">
        <f>M40*O40</f>
        <v>0</v>
      </c>
      <c r="R40" s="23" t="s">
        <v>2</v>
      </c>
      <c r="T40" s="24" t="s">
        <v>14</v>
      </c>
      <c r="U40" s="162"/>
      <c r="V40" s="164" t="s">
        <v>15</v>
      </c>
      <c r="W40" s="162"/>
      <c r="X40" s="164" t="s">
        <v>2</v>
      </c>
      <c r="Y40" s="163">
        <f>U40*W40</f>
        <v>0</v>
      </c>
      <c r="Z40" s="23" t="s">
        <v>2</v>
      </c>
    </row>
    <row r="41" spans="2:26" x14ac:dyDescent="0.25">
      <c r="J41" s="29"/>
      <c r="L41" s="24" t="s">
        <v>16</v>
      </c>
      <c r="M41" s="14">
        <v>5</v>
      </c>
      <c r="N41" s="161" t="s">
        <v>17</v>
      </c>
      <c r="O41" s="162">
        <v>7</v>
      </c>
      <c r="P41" s="161" t="s">
        <v>2</v>
      </c>
      <c r="Q41" s="163">
        <f>M41*O41</f>
        <v>35</v>
      </c>
      <c r="R41" s="23" t="s">
        <v>2</v>
      </c>
      <c r="T41" s="24" t="s">
        <v>16</v>
      </c>
      <c r="U41" s="162"/>
      <c r="V41" s="164" t="s">
        <v>17</v>
      </c>
      <c r="W41" s="162"/>
      <c r="X41" s="164" t="s">
        <v>2</v>
      </c>
      <c r="Y41" s="163">
        <f>U41*W41</f>
        <v>0</v>
      </c>
      <c r="Z41" s="23" t="s">
        <v>2</v>
      </c>
    </row>
    <row r="42" spans="2:26" x14ac:dyDescent="0.25">
      <c r="J42" s="29"/>
      <c r="L42" s="39" t="s">
        <v>18</v>
      </c>
      <c r="M42" s="145"/>
      <c r="N42" s="161"/>
      <c r="O42" s="164"/>
      <c r="P42" s="161"/>
      <c r="Q42" s="165">
        <f>SUM(Q38:Q41)</f>
        <v>39.5</v>
      </c>
      <c r="R42" s="23" t="s">
        <v>2</v>
      </c>
      <c r="T42" s="39" t="s">
        <v>18</v>
      </c>
      <c r="U42" s="164"/>
      <c r="V42" s="164"/>
      <c r="W42" s="164"/>
      <c r="X42" s="164"/>
      <c r="Y42" s="165">
        <f>SUM(Y38:Y41)</f>
        <v>80</v>
      </c>
      <c r="Z42" s="23" t="s">
        <v>2</v>
      </c>
    </row>
    <row r="43" spans="2:26" x14ac:dyDescent="0.25">
      <c r="J43" s="29"/>
      <c r="L43" s="24" t="s">
        <v>21</v>
      </c>
      <c r="M43" s="14">
        <v>185</v>
      </c>
      <c r="N43" s="161" t="s">
        <v>20</v>
      </c>
      <c r="O43" s="162">
        <v>3</v>
      </c>
      <c r="P43" s="161" t="s">
        <v>2</v>
      </c>
      <c r="Q43" s="163">
        <f>M43*O43</f>
        <v>555</v>
      </c>
      <c r="R43" s="23" t="s">
        <v>2</v>
      </c>
      <c r="T43" s="24" t="s">
        <v>21</v>
      </c>
      <c r="U43" s="162">
        <v>140</v>
      </c>
      <c r="V43" s="164" t="s">
        <v>20</v>
      </c>
      <c r="W43" s="162">
        <v>3</v>
      </c>
      <c r="X43" s="164" t="s">
        <v>2</v>
      </c>
      <c r="Y43" s="163">
        <f>U43*W43</f>
        <v>420</v>
      </c>
      <c r="Z43" s="23" t="s">
        <v>2</v>
      </c>
    </row>
    <row r="44" spans="2:26" x14ac:dyDescent="0.25">
      <c r="J44" s="29"/>
      <c r="L44" s="39" t="s">
        <v>22</v>
      </c>
      <c r="M44" s="161"/>
      <c r="N44" s="161"/>
      <c r="O44" s="161"/>
      <c r="P44" s="161"/>
      <c r="Q44" s="166">
        <f>Q42+Q43</f>
        <v>594.5</v>
      </c>
      <c r="R44" s="23" t="s">
        <v>2</v>
      </c>
      <c r="T44" s="39" t="s">
        <v>22</v>
      </c>
      <c r="U44" s="164"/>
      <c r="V44" s="164"/>
      <c r="W44" s="164"/>
      <c r="X44" s="164"/>
      <c r="Y44" s="166">
        <f>Y42+Y43</f>
        <v>500</v>
      </c>
      <c r="Z44" s="23" t="s">
        <v>2</v>
      </c>
    </row>
    <row r="45" spans="2:26" x14ac:dyDescent="0.25">
      <c r="J45" s="29"/>
      <c r="L45" s="43"/>
      <c r="M45" s="167"/>
      <c r="N45" s="167"/>
      <c r="O45" s="167"/>
      <c r="P45" s="167"/>
      <c r="Q45" s="167"/>
      <c r="R45" s="45"/>
      <c r="T45" s="43"/>
      <c r="U45" s="175"/>
      <c r="V45" s="175"/>
      <c r="W45" s="175"/>
      <c r="X45" s="175"/>
      <c r="Y45" s="175"/>
      <c r="Z45" s="45"/>
    </row>
    <row r="46" spans="2:26" x14ac:dyDescent="0.25">
      <c r="J46" s="29"/>
      <c r="L46" s="39" t="s">
        <v>23</v>
      </c>
      <c r="M46" s="168"/>
      <c r="N46" s="161"/>
      <c r="O46" s="168"/>
      <c r="P46" s="161"/>
      <c r="Q46" s="169"/>
      <c r="R46" s="23"/>
      <c r="T46" s="39" t="s">
        <v>23</v>
      </c>
      <c r="U46" s="164"/>
      <c r="V46" s="164"/>
      <c r="W46" s="164"/>
      <c r="X46" s="164"/>
      <c r="Y46" s="164"/>
      <c r="Z46" s="23"/>
    </row>
    <row r="47" spans="2:26" x14ac:dyDescent="0.25">
      <c r="J47" s="29"/>
      <c r="L47" s="24" t="s">
        <v>24</v>
      </c>
      <c r="M47" s="170">
        <v>1600</v>
      </c>
      <c r="N47" s="164" t="s">
        <v>25</v>
      </c>
      <c r="O47" s="170">
        <v>0.13</v>
      </c>
      <c r="P47" s="164" t="s">
        <v>2</v>
      </c>
      <c r="Q47" s="166">
        <f>M47*O47</f>
        <v>208</v>
      </c>
      <c r="R47" s="23" t="s">
        <v>2</v>
      </c>
      <c r="T47" s="26" t="s">
        <v>35</v>
      </c>
      <c r="U47" s="174">
        <v>1600</v>
      </c>
      <c r="V47" s="164"/>
      <c r="W47" s="174">
        <v>0.3125</v>
      </c>
      <c r="X47" s="164" t="s">
        <v>2</v>
      </c>
      <c r="Y47" s="179">
        <f>U47*W47</f>
        <v>500</v>
      </c>
      <c r="Z47" s="23" t="s">
        <v>2</v>
      </c>
    </row>
    <row r="48" spans="2:26" x14ac:dyDescent="0.25">
      <c r="J48" s="29"/>
      <c r="L48" s="43"/>
      <c r="M48" s="171"/>
      <c r="N48" s="171"/>
      <c r="O48" s="171"/>
      <c r="P48" s="171"/>
      <c r="Q48" s="171"/>
      <c r="R48" s="51"/>
      <c r="T48" s="24" t="s">
        <v>36</v>
      </c>
      <c r="U48" s="170">
        <v>650</v>
      </c>
      <c r="V48" s="164" t="s">
        <v>25</v>
      </c>
      <c r="W48" s="170">
        <v>0.5625</v>
      </c>
      <c r="X48" s="164" t="s">
        <v>2</v>
      </c>
      <c r="Y48" s="166">
        <f>U48*W48</f>
        <v>365.625</v>
      </c>
      <c r="Z48" s="23" t="s">
        <v>2</v>
      </c>
    </row>
    <row r="49" spans="1:26" x14ac:dyDescent="0.25">
      <c r="J49" s="29"/>
      <c r="L49" s="39" t="s">
        <v>37</v>
      </c>
      <c r="M49" s="172" t="s">
        <v>7</v>
      </c>
      <c r="N49" s="172" t="s">
        <v>1</v>
      </c>
      <c r="O49" s="172" t="s">
        <v>8</v>
      </c>
      <c r="P49" s="172" t="s">
        <v>1</v>
      </c>
      <c r="Q49" s="172"/>
      <c r="R49" s="55"/>
      <c r="T49" s="43"/>
      <c r="U49" s="171"/>
      <c r="V49" s="171"/>
      <c r="W49" s="171"/>
      <c r="X49" s="171"/>
      <c r="Y49" s="171"/>
      <c r="Z49" s="51"/>
    </row>
    <row r="50" spans="1:26" x14ac:dyDescent="0.25">
      <c r="J50" s="29"/>
      <c r="L50" s="24" t="s">
        <v>38</v>
      </c>
      <c r="M50" s="162">
        <v>60</v>
      </c>
      <c r="N50" s="173" t="s">
        <v>17</v>
      </c>
      <c r="O50" s="162">
        <v>0.1875</v>
      </c>
      <c r="P50" s="173" t="s">
        <v>2</v>
      </c>
      <c r="Q50" s="163">
        <f>M50*O50</f>
        <v>11.25</v>
      </c>
      <c r="R50" s="23" t="s">
        <v>2</v>
      </c>
      <c r="T50" s="39" t="s">
        <v>39</v>
      </c>
      <c r="U50" s="172" t="s">
        <v>7</v>
      </c>
      <c r="V50" s="172" t="s">
        <v>1</v>
      </c>
      <c r="W50" s="172" t="s">
        <v>8</v>
      </c>
      <c r="X50" s="172" t="s">
        <v>1</v>
      </c>
      <c r="Y50" s="172" t="s">
        <v>0</v>
      </c>
      <c r="Z50" s="55"/>
    </row>
    <row r="51" spans="1:26" x14ac:dyDescent="0.25">
      <c r="J51" s="29"/>
      <c r="L51" s="24" t="s">
        <v>13</v>
      </c>
      <c r="M51" s="162">
        <v>3</v>
      </c>
      <c r="N51" s="173" t="s">
        <v>11</v>
      </c>
      <c r="O51" s="162">
        <v>1.25</v>
      </c>
      <c r="P51" s="173" t="s">
        <v>2</v>
      </c>
      <c r="Q51" s="163">
        <f>M51*O51</f>
        <v>3.75</v>
      </c>
      <c r="R51" s="23" t="s">
        <v>2</v>
      </c>
      <c r="T51" s="24" t="s">
        <v>13</v>
      </c>
      <c r="U51" s="162"/>
      <c r="V51" s="173" t="s">
        <v>17</v>
      </c>
      <c r="W51" s="162"/>
      <c r="X51" s="173" t="s">
        <v>2</v>
      </c>
      <c r="Y51" s="163">
        <f>U51*W51</f>
        <v>0</v>
      </c>
      <c r="Z51" s="23" t="s">
        <v>2</v>
      </c>
    </row>
    <row r="52" spans="1:26" x14ac:dyDescent="0.25">
      <c r="J52" s="29"/>
      <c r="L52" s="24" t="s">
        <v>14</v>
      </c>
      <c r="M52" s="174">
        <v>5</v>
      </c>
      <c r="N52" s="173" t="s">
        <v>15</v>
      </c>
      <c r="O52" s="162">
        <v>0.75</v>
      </c>
      <c r="P52" s="173" t="s">
        <v>2</v>
      </c>
      <c r="Q52" s="163">
        <f>M52*O52</f>
        <v>3.75</v>
      </c>
      <c r="R52" s="23" t="s">
        <v>2</v>
      </c>
      <c r="T52" s="24" t="s">
        <v>12</v>
      </c>
      <c r="U52" s="162">
        <v>60</v>
      </c>
      <c r="V52" s="173" t="s">
        <v>11</v>
      </c>
      <c r="W52" s="162">
        <v>0.25</v>
      </c>
      <c r="X52" s="173" t="s">
        <v>2</v>
      </c>
      <c r="Y52" s="163">
        <f>U52*W52</f>
        <v>15</v>
      </c>
      <c r="Z52" s="23" t="s">
        <v>2</v>
      </c>
    </row>
    <row r="53" spans="1:26" x14ac:dyDescent="0.25">
      <c r="J53" s="29"/>
      <c r="L53" s="39" t="s">
        <v>16</v>
      </c>
      <c r="M53" s="162"/>
      <c r="N53" s="173" t="s">
        <v>17</v>
      </c>
      <c r="O53" s="162"/>
      <c r="P53" s="173" t="s">
        <v>2</v>
      </c>
      <c r="Q53" s="163">
        <f>M53*O53</f>
        <v>0</v>
      </c>
      <c r="R53" s="23" t="s">
        <v>2</v>
      </c>
      <c r="T53" s="24" t="s">
        <v>14</v>
      </c>
      <c r="U53" s="162"/>
      <c r="V53" s="173" t="s">
        <v>15</v>
      </c>
      <c r="W53" s="162"/>
      <c r="X53" s="173" t="s">
        <v>2</v>
      </c>
      <c r="Y53" s="163">
        <f>U53*W53</f>
        <v>0</v>
      </c>
      <c r="Z53" s="23" t="s">
        <v>2</v>
      </c>
    </row>
    <row r="54" spans="1:26" x14ac:dyDescent="0.25">
      <c r="J54" s="29"/>
      <c r="L54" s="24" t="s">
        <v>28</v>
      </c>
      <c r="M54" s="173"/>
      <c r="N54" s="173"/>
      <c r="O54" s="173"/>
      <c r="P54" s="173"/>
      <c r="Q54" s="165">
        <f>SUM(Q50:Q53)</f>
        <v>18.75</v>
      </c>
      <c r="R54" s="23" t="s">
        <v>2</v>
      </c>
      <c r="T54" s="39" t="s">
        <v>16</v>
      </c>
      <c r="U54" s="162"/>
      <c r="V54" s="173" t="s">
        <v>17</v>
      </c>
      <c r="W54" s="162"/>
      <c r="X54" s="173" t="s">
        <v>2</v>
      </c>
      <c r="Y54" s="163">
        <f>U54*W54</f>
        <v>0</v>
      </c>
      <c r="Z54" s="23" t="s">
        <v>2</v>
      </c>
    </row>
    <row r="55" spans="1:26" x14ac:dyDescent="0.25">
      <c r="J55" s="29"/>
      <c r="L55" s="24" t="s">
        <v>19</v>
      </c>
      <c r="M55" s="162">
        <v>170</v>
      </c>
      <c r="N55" s="173" t="s">
        <v>29</v>
      </c>
      <c r="O55" s="162">
        <v>3</v>
      </c>
      <c r="P55" s="173" t="s">
        <v>2</v>
      </c>
      <c r="Q55" s="163">
        <f>M55*O55</f>
        <v>510</v>
      </c>
      <c r="R55" s="23" t="s">
        <v>2</v>
      </c>
      <c r="T55" s="24" t="s">
        <v>28</v>
      </c>
      <c r="U55" s="173"/>
      <c r="V55" s="173"/>
      <c r="W55" s="173"/>
      <c r="X55" s="173"/>
      <c r="Y55" s="165">
        <f>SUM(Y51:Y54)</f>
        <v>15</v>
      </c>
      <c r="Z55" s="23" t="s">
        <v>2</v>
      </c>
    </row>
    <row r="56" spans="1:26" x14ac:dyDescent="0.25">
      <c r="J56" s="29"/>
      <c r="L56" s="39" t="s">
        <v>30</v>
      </c>
      <c r="M56" s="173"/>
      <c r="N56" s="173"/>
      <c r="O56" s="173"/>
      <c r="P56" s="173"/>
      <c r="Q56" s="166">
        <f>Q54+Q55</f>
        <v>528.75</v>
      </c>
      <c r="R56" s="23" t="s">
        <v>2</v>
      </c>
      <c r="T56" s="24" t="s">
        <v>19</v>
      </c>
      <c r="U56" s="162">
        <v>150</v>
      </c>
      <c r="V56" s="173" t="s">
        <v>29</v>
      </c>
      <c r="W56" s="162">
        <v>3</v>
      </c>
      <c r="X56" s="173" t="s">
        <v>2</v>
      </c>
      <c r="Y56" s="163">
        <f>U56*W56</f>
        <v>450</v>
      </c>
      <c r="Z56" s="23" t="s">
        <v>2</v>
      </c>
    </row>
    <row r="57" spans="1:26" x14ac:dyDescent="0.25">
      <c r="J57" s="29"/>
      <c r="L57" s="43"/>
      <c r="M57" s="175"/>
      <c r="N57" s="175"/>
      <c r="O57" s="175"/>
      <c r="P57" s="175"/>
      <c r="Q57" s="175"/>
      <c r="R57" s="45"/>
      <c r="T57" s="39" t="s">
        <v>30</v>
      </c>
      <c r="U57" s="173"/>
      <c r="V57" s="173"/>
      <c r="W57" s="173"/>
      <c r="X57" s="173"/>
      <c r="Y57" s="166">
        <f>Y55+Y56</f>
        <v>465</v>
      </c>
      <c r="Z57" s="23" t="s">
        <v>2</v>
      </c>
    </row>
    <row r="58" spans="1:26" x14ac:dyDescent="0.25">
      <c r="J58" s="29"/>
      <c r="L58" s="39" t="s">
        <v>23</v>
      </c>
      <c r="M58" s="164"/>
      <c r="N58" s="164"/>
      <c r="O58" s="164"/>
      <c r="P58" s="164"/>
      <c r="Q58" s="164"/>
      <c r="R58" s="23"/>
      <c r="T58" s="43"/>
      <c r="U58" s="175"/>
      <c r="V58" s="175"/>
      <c r="W58" s="175"/>
      <c r="X58" s="175"/>
      <c r="Y58" s="175"/>
      <c r="Z58" s="45"/>
    </row>
    <row r="59" spans="1:26" x14ac:dyDescent="0.25">
      <c r="J59" s="29"/>
      <c r="L59" s="26"/>
      <c r="M59" s="162"/>
      <c r="N59" s="173"/>
      <c r="O59" s="162"/>
      <c r="P59" s="164"/>
      <c r="Q59" s="165">
        <f>M59*O59</f>
        <v>0</v>
      </c>
      <c r="R59" s="23" t="s">
        <v>2</v>
      </c>
      <c r="T59" s="39" t="s">
        <v>23</v>
      </c>
      <c r="U59" s="164"/>
      <c r="V59" s="164"/>
      <c r="W59" s="164"/>
      <c r="X59" s="164"/>
      <c r="Y59" s="164"/>
      <c r="Z59" s="23"/>
    </row>
    <row r="60" spans="1:26" ht="15.75" thickBot="1" x14ac:dyDescent="0.3">
      <c r="E60" s="13" t="s">
        <v>140</v>
      </c>
      <c r="J60" s="29"/>
      <c r="L60" s="26" t="s">
        <v>40</v>
      </c>
      <c r="M60" s="162">
        <v>400</v>
      </c>
      <c r="N60" s="164" t="s">
        <v>25</v>
      </c>
      <c r="O60" s="162">
        <f>9000/8000</f>
        <v>1.125</v>
      </c>
      <c r="P60" s="164" t="s">
        <v>2</v>
      </c>
      <c r="Q60" s="165">
        <f>M60*O60</f>
        <v>450</v>
      </c>
      <c r="R60" s="23" t="s">
        <v>2</v>
      </c>
      <c r="T60" s="11" t="s">
        <v>24</v>
      </c>
      <c r="U60" s="177">
        <v>1500</v>
      </c>
      <c r="V60" s="176" t="s">
        <v>25</v>
      </c>
      <c r="W60" s="177">
        <v>0.125</v>
      </c>
      <c r="X60" s="176" t="s">
        <v>2</v>
      </c>
      <c r="Y60" s="178">
        <f>U60*W60</f>
        <v>187.5</v>
      </c>
      <c r="Z60" s="12" t="s">
        <v>2</v>
      </c>
    </row>
    <row r="61" spans="1:26" ht="15.75" thickBot="1" x14ac:dyDescent="0.3">
      <c r="E61" s="210">
        <f>((SUM(E99:AH100)/30)+(SUM(E213:AH214)/30)+(SUM(E242:AH243)/30))/3</f>
        <v>602.35</v>
      </c>
      <c r="J61" s="29"/>
      <c r="L61" s="11" t="s">
        <v>41</v>
      </c>
      <c r="M61" s="174">
        <v>2800</v>
      </c>
      <c r="N61" s="176" t="s">
        <v>25</v>
      </c>
      <c r="O61" s="177">
        <f>1500/8000</f>
        <v>0.1875</v>
      </c>
      <c r="P61" s="176" t="s">
        <v>2</v>
      </c>
      <c r="Q61" s="178">
        <f>M61*O61</f>
        <v>525</v>
      </c>
      <c r="R61" s="12" t="s">
        <v>2</v>
      </c>
    </row>
    <row r="62" spans="1:26" x14ac:dyDescent="0.25">
      <c r="J62" s="29"/>
      <c r="L62" s="1"/>
      <c r="M62" s="46"/>
      <c r="N62" s="1"/>
      <c r="O62" s="46"/>
      <c r="P62" s="1"/>
      <c r="Q62" s="19"/>
      <c r="R62" s="1"/>
    </row>
    <row r="63" spans="1:26" s="3" customFormat="1" ht="18" thickBot="1" x14ac:dyDescent="0.35">
      <c r="A63" s="21"/>
      <c r="B63" s="3" t="s">
        <v>42</v>
      </c>
      <c r="J63" s="61"/>
    </row>
    <row r="64" spans="1:26" ht="15.75" thickTop="1" x14ac:dyDescent="0.25">
      <c r="A64" s="1"/>
    </row>
    <row r="65" spans="1:36" s="9" customFormat="1" ht="15.75" thickBot="1" x14ac:dyDescent="0.3">
      <c r="A65" s="22"/>
      <c r="B65" s="9" t="s">
        <v>43</v>
      </c>
      <c r="J65" s="62"/>
    </row>
    <row r="66" spans="1:36" s="64" customFormat="1" ht="14.25" customHeight="1" x14ac:dyDescent="0.25">
      <c r="A66" s="63"/>
      <c r="B66" s="64" t="s">
        <v>44</v>
      </c>
      <c r="D66" s="64" t="s">
        <v>1</v>
      </c>
      <c r="E66" s="121" t="s">
        <v>45</v>
      </c>
      <c r="F66" s="122"/>
      <c r="G66" s="121"/>
      <c r="H66" s="122"/>
      <c r="I66" s="122"/>
      <c r="J66" s="123"/>
      <c r="K66" s="122"/>
      <c r="L66" s="122"/>
      <c r="M66" s="121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</row>
    <row r="67" spans="1:36" s="67" customFormat="1" ht="12.75" customHeight="1" x14ac:dyDescent="0.2">
      <c r="A67" s="66"/>
      <c r="E67" s="124">
        <v>1</v>
      </c>
      <c r="F67" s="125">
        <v>2</v>
      </c>
      <c r="G67" s="124">
        <v>3</v>
      </c>
      <c r="H67" s="125">
        <v>4</v>
      </c>
      <c r="I67" s="125">
        <v>5</v>
      </c>
      <c r="J67" s="123">
        <v>6</v>
      </c>
      <c r="K67" s="125">
        <v>7</v>
      </c>
      <c r="L67" s="125">
        <v>8</v>
      </c>
      <c r="M67" s="124">
        <v>9</v>
      </c>
      <c r="N67" s="125">
        <v>10</v>
      </c>
      <c r="O67" s="125">
        <v>11</v>
      </c>
      <c r="P67" s="125">
        <v>12</v>
      </c>
      <c r="Q67" s="125">
        <v>13</v>
      </c>
      <c r="R67" s="125">
        <v>14</v>
      </c>
      <c r="S67" s="125">
        <v>15</v>
      </c>
      <c r="T67" s="125">
        <v>16</v>
      </c>
      <c r="U67" s="125">
        <v>17</v>
      </c>
      <c r="V67" s="125">
        <v>18</v>
      </c>
      <c r="W67" s="125">
        <v>19</v>
      </c>
      <c r="X67" s="125">
        <v>20</v>
      </c>
      <c r="Y67" s="125">
        <v>21</v>
      </c>
      <c r="Z67" s="125">
        <v>22</v>
      </c>
      <c r="AA67" s="125">
        <v>23</v>
      </c>
      <c r="AB67" s="125">
        <v>24</v>
      </c>
      <c r="AC67" s="125">
        <v>25</v>
      </c>
      <c r="AD67" s="125">
        <v>26</v>
      </c>
      <c r="AE67" s="125">
        <v>27</v>
      </c>
      <c r="AF67" s="125">
        <v>28</v>
      </c>
      <c r="AG67" s="125">
        <v>29</v>
      </c>
      <c r="AH67" s="125">
        <v>30</v>
      </c>
      <c r="AI67" s="69"/>
    </row>
    <row r="68" spans="1:36" s="67" customFormat="1" x14ac:dyDescent="0.2">
      <c r="A68" s="66"/>
      <c r="E68" s="124"/>
      <c r="F68" s="125"/>
      <c r="G68" s="124"/>
      <c r="H68" s="125"/>
      <c r="I68" s="125"/>
      <c r="J68" s="123"/>
      <c r="K68" s="125"/>
      <c r="L68" s="125"/>
      <c r="M68" s="124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69"/>
    </row>
    <row r="69" spans="1:36" s="67" customFormat="1" ht="15.75" thickBot="1" x14ac:dyDescent="0.3">
      <c r="A69" s="66"/>
      <c r="B69" s="67" t="s">
        <v>46</v>
      </c>
      <c r="D69" s="70" t="s">
        <v>47</v>
      </c>
      <c r="E69" s="138">
        <f>$G$15</f>
        <v>15.75</v>
      </c>
      <c r="F69" s="138">
        <f>$G$27</f>
        <v>6.75</v>
      </c>
      <c r="G69" s="138">
        <f>$G$27</f>
        <v>6.75</v>
      </c>
      <c r="H69" s="138"/>
      <c r="I69" s="138"/>
      <c r="J69" s="139"/>
      <c r="K69" s="138"/>
      <c r="L69" s="138"/>
      <c r="M69" s="138"/>
      <c r="N69" s="138"/>
      <c r="O69" s="138">
        <f>$G$15</f>
        <v>15.75</v>
      </c>
      <c r="P69" s="138">
        <f>$G$27</f>
        <v>6.75</v>
      </c>
      <c r="Q69" s="138">
        <f>$G$27</f>
        <v>6.75</v>
      </c>
      <c r="R69" s="138"/>
      <c r="S69" s="138"/>
      <c r="T69" s="138"/>
      <c r="U69" s="138"/>
      <c r="V69" s="138"/>
      <c r="W69" s="138"/>
      <c r="X69" s="138">
        <f>$G$15</f>
        <v>15.75</v>
      </c>
      <c r="Y69" s="138">
        <f>$G$27</f>
        <v>6.75</v>
      </c>
      <c r="Z69" s="138">
        <f>$G$27</f>
        <v>6.75</v>
      </c>
      <c r="AA69" s="138"/>
      <c r="AB69" s="138"/>
      <c r="AC69" s="138"/>
      <c r="AD69" s="138"/>
      <c r="AE69" s="138"/>
      <c r="AF69" s="138"/>
      <c r="AG69" s="138"/>
      <c r="AH69" s="138">
        <f>$G$15</f>
        <v>15.75</v>
      </c>
      <c r="AI69" s="72"/>
      <c r="AJ69" s="72"/>
    </row>
    <row r="70" spans="1:36" s="67" customFormat="1" ht="16.5" thickTop="1" thickBot="1" x14ac:dyDescent="0.3">
      <c r="A70" s="66"/>
      <c r="B70" s="67" t="s">
        <v>48</v>
      </c>
      <c r="D70" s="70" t="s">
        <v>47</v>
      </c>
      <c r="E70" s="138">
        <f>$G$16</f>
        <v>540</v>
      </c>
      <c r="F70" s="138">
        <f>$G$28</f>
        <v>510</v>
      </c>
      <c r="G70" s="138">
        <f>$G$28</f>
        <v>510</v>
      </c>
      <c r="H70" s="138"/>
      <c r="I70" s="138"/>
      <c r="J70" s="139"/>
      <c r="K70" s="138"/>
      <c r="L70" s="138"/>
      <c r="M70" s="138"/>
      <c r="N70" s="138"/>
      <c r="O70" s="138">
        <f>$G$16</f>
        <v>540</v>
      </c>
      <c r="P70" s="138">
        <f>$G$28</f>
        <v>510</v>
      </c>
      <c r="Q70" s="138">
        <f>$G$28</f>
        <v>510</v>
      </c>
      <c r="R70" s="138"/>
      <c r="S70" s="138"/>
      <c r="T70" s="138"/>
      <c r="U70" s="138"/>
      <c r="V70" s="138"/>
      <c r="W70" s="138"/>
      <c r="X70" s="138">
        <f>$G$16</f>
        <v>540</v>
      </c>
      <c r="Y70" s="138">
        <f>$G$28</f>
        <v>510</v>
      </c>
      <c r="Z70" s="138">
        <f>$G$28</f>
        <v>510</v>
      </c>
      <c r="AA70" s="138"/>
      <c r="AB70" s="138"/>
      <c r="AC70" s="138"/>
      <c r="AD70" s="138"/>
      <c r="AE70" s="138"/>
      <c r="AF70" s="138"/>
      <c r="AG70" s="138"/>
      <c r="AH70" s="138">
        <f>$G$16</f>
        <v>540</v>
      </c>
      <c r="AI70" s="72"/>
      <c r="AJ70" s="72"/>
    </row>
    <row r="71" spans="1:36" s="70" customFormat="1" ht="15.75" thickTop="1" x14ac:dyDescent="0.2">
      <c r="A71" s="73"/>
      <c r="B71" s="74" t="s">
        <v>49</v>
      </c>
      <c r="C71" s="74"/>
      <c r="D71" s="70" t="s">
        <v>47</v>
      </c>
      <c r="E71" s="140">
        <f t="shared" ref="E71:AD71" si="0">SUM(E69:E70)</f>
        <v>555.75</v>
      </c>
      <c r="F71" s="140">
        <f t="shared" si="0"/>
        <v>516.75</v>
      </c>
      <c r="G71" s="140">
        <f t="shared" si="0"/>
        <v>516.75</v>
      </c>
      <c r="H71" s="140">
        <f t="shared" si="0"/>
        <v>0</v>
      </c>
      <c r="I71" s="140">
        <f t="shared" si="0"/>
        <v>0</v>
      </c>
      <c r="J71" s="140">
        <f t="shared" si="0"/>
        <v>0</v>
      </c>
      <c r="K71" s="140">
        <f t="shared" si="0"/>
        <v>0</v>
      </c>
      <c r="L71" s="140">
        <f t="shared" si="0"/>
        <v>0</v>
      </c>
      <c r="M71" s="140">
        <f t="shared" si="0"/>
        <v>0</v>
      </c>
      <c r="N71" s="140">
        <f t="shared" si="0"/>
        <v>0</v>
      </c>
      <c r="O71" s="140">
        <f t="shared" si="0"/>
        <v>555.75</v>
      </c>
      <c r="P71" s="140">
        <f t="shared" si="0"/>
        <v>516.75</v>
      </c>
      <c r="Q71" s="140">
        <f t="shared" si="0"/>
        <v>516.75</v>
      </c>
      <c r="R71" s="140">
        <f t="shared" si="0"/>
        <v>0</v>
      </c>
      <c r="S71" s="140">
        <f t="shared" si="0"/>
        <v>0</v>
      </c>
      <c r="T71" s="140">
        <f t="shared" si="0"/>
        <v>0</v>
      </c>
      <c r="U71" s="140">
        <f t="shared" si="0"/>
        <v>0</v>
      </c>
      <c r="V71" s="140">
        <f t="shared" si="0"/>
        <v>0</v>
      </c>
      <c r="W71" s="140">
        <f t="shared" si="0"/>
        <v>0</v>
      </c>
      <c r="X71" s="140">
        <f t="shared" si="0"/>
        <v>555.75</v>
      </c>
      <c r="Y71" s="140">
        <f t="shared" si="0"/>
        <v>516.75</v>
      </c>
      <c r="Z71" s="140">
        <f t="shared" si="0"/>
        <v>516.75</v>
      </c>
      <c r="AA71" s="140">
        <f t="shared" si="0"/>
        <v>0</v>
      </c>
      <c r="AB71" s="140">
        <f t="shared" si="0"/>
        <v>0</v>
      </c>
      <c r="AC71" s="140">
        <f t="shared" si="0"/>
        <v>0</v>
      </c>
      <c r="AD71" s="140">
        <f t="shared" si="0"/>
        <v>0</v>
      </c>
      <c r="AE71" s="140">
        <f>SUM(AE69:AE70)</f>
        <v>0</v>
      </c>
      <c r="AF71" s="140">
        <f>SUM(AF69:AF70)</f>
        <v>0</v>
      </c>
      <c r="AG71" s="140">
        <f>SUM(AG69:AG70)</f>
        <v>0</v>
      </c>
      <c r="AH71" s="140">
        <f>SUM(AH69:AH70)</f>
        <v>555.75</v>
      </c>
      <c r="AI71" s="74"/>
    </row>
    <row r="72" spans="1:36" s="67" customFormat="1" ht="12.75" customHeight="1" x14ac:dyDescent="0.2">
      <c r="A72" s="66"/>
      <c r="E72" s="126"/>
      <c r="F72" s="125"/>
      <c r="G72" s="125"/>
      <c r="H72" s="125"/>
      <c r="I72" s="125"/>
      <c r="J72" s="130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</row>
    <row r="73" spans="1:36" s="64" customFormat="1" ht="13.5" customHeight="1" x14ac:dyDescent="0.25">
      <c r="A73" s="63"/>
      <c r="B73" s="64" t="s">
        <v>50</v>
      </c>
      <c r="D73" s="64" t="s">
        <v>1</v>
      </c>
      <c r="E73" s="121"/>
      <c r="F73" s="122"/>
      <c r="G73" s="122"/>
      <c r="H73" s="122"/>
      <c r="I73" s="122"/>
      <c r="J73" s="130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</row>
    <row r="74" spans="1:36" s="67" customFormat="1" ht="12.75" customHeight="1" x14ac:dyDescent="0.2">
      <c r="A74" s="66"/>
      <c r="D74" s="69"/>
      <c r="E74" s="127"/>
      <c r="F74" s="128"/>
      <c r="G74" s="128"/>
      <c r="H74" s="128"/>
      <c r="I74" s="128"/>
      <c r="J74" s="130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</row>
    <row r="75" spans="1:36" s="74" customFormat="1" ht="12.75" customHeight="1" thickBot="1" x14ac:dyDescent="0.25">
      <c r="A75" s="79"/>
      <c r="B75" s="74" t="s">
        <v>51</v>
      </c>
      <c r="D75" s="70" t="s">
        <v>47</v>
      </c>
      <c r="E75" s="138">
        <f>$G$32</f>
        <v>454.99999999999994</v>
      </c>
      <c r="F75" s="138">
        <f>$G$32</f>
        <v>454.99999999999994</v>
      </c>
      <c r="G75" s="138">
        <f>$G$32</f>
        <v>454.99999999999994</v>
      </c>
      <c r="H75" s="138"/>
      <c r="I75" s="138"/>
      <c r="J75" s="208"/>
      <c r="K75" s="138"/>
      <c r="L75" s="138"/>
      <c r="M75" s="138"/>
      <c r="N75" s="138"/>
      <c r="O75" s="138">
        <v>130</v>
      </c>
      <c r="P75" s="138">
        <f>$G$32</f>
        <v>454.99999999999994</v>
      </c>
      <c r="Q75" s="138">
        <f>$G$32</f>
        <v>454.99999999999994</v>
      </c>
      <c r="R75" s="138"/>
      <c r="S75" s="138"/>
      <c r="T75" s="138"/>
      <c r="U75" s="138"/>
      <c r="V75" s="138"/>
      <c r="W75" s="138"/>
      <c r="X75" s="138">
        <v>130</v>
      </c>
      <c r="Y75" s="138">
        <f>$G$32</f>
        <v>454.99999999999994</v>
      </c>
      <c r="Z75" s="138">
        <f>$G$32</f>
        <v>454.99999999999994</v>
      </c>
      <c r="AA75" s="138"/>
      <c r="AB75" s="138"/>
      <c r="AC75" s="138"/>
      <c r="AD75" s="138"/>
      <c r="AE75" s="138"/>
      <c r="AF75" s="138"/>
      <c r="AG75" s="138"/>
      <c r="AH75" s="138">
        <f>$G$32</f>
        <v>454.99999999999994</v>
      </c>
      <c r="AI75" s="146"/>
      <c r="AJ75" s="146"/>
    </row>
    <row r="76" spans="1:36" s="66" customFormat="1" ht="12.75" customHeight="1" thickTop="1" x14ac:dyDescent="0.2">
      <c r="D76" s="80"/>
      <c r="E76" s="147"/>
      <c r="F76" s="147"/>
      <c r="G76" s="147"/>
      <c r="H76" s="147"/>
      <c r="I76" s="147"/>
      <c r="J76" s="148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9"/>
      <c r="AJ76" s="149"/>
    </row>
    <row r="77" spans="1:36" s="63" customFormat="1" ht="12.75" customHeight="1" x14ac:dyDescent="0.25">
      <c r="B77" s="64" t="s">
        <v>52</v>
      </c>
      <c r="E77" s="150"/>
      <c r="F77" s="150"/>
      <c r="G77" s="150"/>
      <c r="H77" s="150"/>
      <c r="I77" s="150"/>
      <c r="J77" s="148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1"/>
      <c r="AJ77" s="151"/>
    </row>
    <row r="78" spans="1:36" s="66" customFormat="1" ht="12.75" customHeight="1" x14ac:dyDescent="0.2">
      <c r="D78" s="80"/>
      <c r="E78" s="147"/>
      <c r="F78" s="147"/>
      <c r="G78" s="147"/>
      <c r="H78" s="147"/>
      <c r="I78" s="147"/>
      <c r="J78" s="148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9"/>
      <c r="AJ78" s="149"/>
    </row>
    <row r="79" spans="1:36" s="79" customFormat="1" ht="12.75" customHeight="1" x14ac:dyDescent="0.2">
      <c r="B79" s="79" t="s">
        <v>53</v>
      </c>
      <c r="D79" s="70" t="s">
        <v>47</v>
      </c>
      <c r="E79" s="152">
        <f t="shared" ref="E79:AD79" si="1">E75-E71</f>
        <v>-100.75000000000006</v>
      </c>
      <c r="F79" s="152">
        <f t="shared" si="1"/>
        <v>-61.750000000000057</v>
      </c>
      <c r="G79" s="152">
        <f t="shared" si="1"/>
        <v>-61.750000000000057</v>
      </c>
      <c r="H79" s="152">
        <f t="shared" si="1"/>
        <v>0</v>
      </c>
      <c r="I79" s="152">
        <f t="shared" si="1"/>
        <v>0</v>
      </c>
      <c r="J79" s="152">
        <f t="shared" si="1"/>
        <v>0</v>
      </c>
      <c r="K79" s="152">
        <f t="shared" si="1"/>
        <v>0</v>
      </c>
      <c r="L79" s="152">
        <f t="shared" si="1"/>
        <v>0</v>
      </c>
      <c r="M79" s="152">
        <f t="shared" si="1"/>
        <v>0</v>
      </c>
      <c r="N79" s="152">
        <f t="shared" si="1"/>
        <v>0</v>
      </c>
      <c r="O79" s="152">
        <f t="shared" si="1"/>
        <v>-425.75</v>
      </c>
      <c r="P79" s="152">
        <f t="shared" si="1"/>
        <v>-61.750000000000057</v>
      </c>
      <c r="Q79" s="152">
        <f t="shared" si="1"/>
        <v>-61.750000000000057</v>
      </c>
      <c r="R79" s="152">
        <f t="shared" si="1"/>
        <v>0</v>
      </c>
      <c r="S79" s="152">
        <f t="shared" si="1"/>
        <v>0</v>
      </c>
      <c r="T79" s="152">
        <f t="shared" si="1"/>
        <v>0</v>
      </c>
      <c r="U79" s="152">
        <f t="shared" si="1"/>
        <v>0</v>
      </c>
      <c r="V79" s="152">
        <f t="shared" si="1"/>
        <v>0</v>
      </c>
      <c r="W79" s="152">
        <f t="shared" si="1"/>
        <v>0</v>
      </c>
      <c r="X79" s="152">
        <f t="shared" si="1"/>
        <v>-425.75</v>
      </c>
      <c r="Y79" s="152">
        <f t="shared" si="1"/>
        <v>-61.750000000000057</v>
      </c>
      <c r="Z79" s="152">
        <f t="shared" si="1"/>
        <v>-61.750000000000057</v>
      </c>
      <c r="AA79" s="152">
        <f t="shared" si="1"/>
        <v>0</v>
      </c>
      <c r="AB79" s="152">
        <f t="shared" si="1"/>
        <v>0</v>
      </c>
      <c r="AC79" s="152">
        <f t="shared" si="1"/>
        <v>0</v>
      </c>
      <c r="AD79" s="152">
        <f t="shared" si="1"/>
        <v>0</v>
      </c>
      <c r="AE79" s="152">
        <f>AE75-AE71</f>
        <v>0</v>
      </c>
      <c r="AF79" s="152">
        <f>AF75-AF71</f>
        <v>0</v>
      </c>
      <c r="AG79" s="152">
        <f>AG75-AG71</f>
        <v>0</v>
      </c>
      <c r="AH79" s="152">
        <f>AH75-AH71</f>
        <v>-100.75000000000006</v>
      </c>
      <c r="AI79" s="149"/>
      <c r="AJ79" s="149">
        <f>AVERAGE(E79:AH79)</f>
        <v>-47.45000000000001</v>
      </c>
    </row>
    <row r="80" spans="1:36" s="66" customFormat="1" ht="12.75" customHeight="1" x14ac:dyDescent="0.2">
      <c r="D80" s="80"/>
      <c r="E80" s="147"/>
      <c r="F80" s="147"/>
      <c r="G80" s="147"/>
      <c r="H80" s="147"/>
      <c r="I80" s="147"/>
      <c r="J80" s="148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9"/>
      <c r="AJ80" s="149"/>
    </row>
    <row r="81" spans="1:36" s="79" customFormat="1" ht="12.75" customHeight="1" x14ac:dyDescent="0.2">
      <c r="B81" s="79" t="s">
        <v>54</v>
      </c>
      <c r="D81" s="70" t="s">
        <v>47</v>
      </c>
      <c r="E81" s="140">
        <f>E79</f>
        <v>-100.75000000000006</v>
      </c>
      <c r="F81" s="140">
        <f t="shared" ref="F81:AE81" si="2">E81+F79</f>
        <v>-162.50000000000011</v>
      </c>
      <c r="G81" s="140">
        <f t="shared" si="2"/>
        <v>-224.25000000000017</v>
      </c>
      <c r="H81" s="140">
        <f t="shared" si="2"/>
        <v>-224.25000000000017</v>
      </c>
      <c r="I81" s="140">
        <f t="shared" si="2"/>
        <v>-224.25000000000017</v>
      </c>
      <c r="J81" s="140">
        <f t="shared" si="2"/>
        <v>-224.25000000000017</v>
      </c>
      <c r="K81" s="140">
        <f t="shared" si="2"/>
        <v>-224.25000000000017</v>
      </c>
      <c r="L81" s="140">
        <f t="shared" si="2"/>
        <v>-224.25000000000017</v>
      </c>
      <c r="M81" s="140">
        <f t="shared" si="2"/>
        <v>-224.25000000000017</v>
      </c>
      <c r="N81" s="140">
        <f t="shared" si="2"/>
        <v>-224.25000000000017</v>
      </c>
      <c r="O81" s="140">
        <f t="shared" si="2"/>
        <v>-650.00000000000023</v>
      </c>
      <c r="P81" s="140">
        <f t="shared" si="2"/>
        <v>-711.75000000000023</v>
      </c>
      <c r="Q81" s="140">
        <f t="shared" si="2"/>
        <v>-773.50000000000023</v>
      </c>
      <c r="R81" s="140">
        <f t="shared" si="2"/>
        <v>-773.50000000000023</v>
      </c>
      <c r="S81" s="140">
        <f t="shared" si="2"/>
        <v>-773.50000000000023</v>
      </c>
      <c r="T81" s="140">
        <f t="shared" si="2"/>
        <v>-773.50000000000023</v>
      </c>
      <c r="U81" s="140">
        <f t="shared" si="2"/>
        <v>-773.50000000000023</v>
      </c>
      <c r="V81" s="140">
        <f t="shared" si="2"/>
        <v>-773.50000000000023</v>
      </c>
      <c r="W81" s="140">
        <f t="shared" si="2"/>
        <v>-773.50000000000023</v>
      </c>
      <c r="X81" s="140">
        <f t="shared" si="2"/>
        <v>-1199.2500000000002</v>
      </c>
      <c r="Y81" s="140">
        <f t="shared" si="2"/>
        <v>-1261.0000000000002</v>
      </c>
      <c r="Z81" s="140">
        <f t="shared" si="2"/>
        <v>-1322.7500000000002</v>
      </c>
      <c r="AA81" s="140">
        <f t="shared" si="2"/>
        <v>-1322.7500000000002</v>
      </c>
      <c r="AB81" s="140">
        <f t="shared" si="2"/>
        <v>-1322.7500000000002</v>
      </c>
      <c r="AC81" s="140">
        <f t="shared" si="2"/>
        <v>-1322.7500000000002</v>
      </c>
      <c r="AD81" s="140">
        <f t="shared" si="2"/>
        <v>-1322.7500000000002</v>
      </c>
      <c r="AE81" s="140">
        <f t="shared" si="2"/>
        <v>-1322.7500000000002</v>
      </c>
      <c r="AF81" s="140">
        <f>AE81+AF79</f>
        <v>-1322.7500000000002</v>
      </c>
      <c r="AG81" s="140">
        <f>AF81+AG79</f>
        <v>-1322.7500000000002</v>
      </c>
      <c r="AH81" s="140">
        <f>AG81+AH79</f>
        <v>-1423.5000000000002</v>
      </c>
      <c r="AI81" s="149"/>
      <c r="AJ81" s="149"/>
    </row>
    <row r="82" spans="1:36" s="66" customFormat="1" ht="12.75" customHeight="1" x14ac:dyDescent="0.2">
      <c r="D82" s="80"/>
      <c r="E82" s="147"/>
      <c r="F82" s="147"/>
      <c r="G82" s="147"/>
      <c r="H82" s="147"/>
      <c r="I82" s="147"/>
      <c r="J82" s="155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9"/>
      <c r="AJ82" s="149"/>
    </row>
    <row r="83" spans="1:36" s="66" customFormat="1" ht="12.75" customHeight="1" x14ac:dyDescent="0.2">
      <c r="B83" s="66" t="s">
        <v>55</v>
      </c>
      <c r="D83" s="80"/>
      <c r="E83" s="147" t="s">
        <v>56</v>
      </c>
      <c r="F83" s="140" t="e">
        <f>NPV($C$2,E79:N79)</f>
        <v>#REF!</v>
      </c>
      <c r="G83" s="147"/>
      <c r="H83" s="147"/>
      <c r="I83" s="147"/>
      <c r="J83" s="155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9"/>
      <c r="AJ83" s="149"/>
    </row>
    <row r="84" spans="1:36" s="66" customFormat="1" ht="12.75" customHeight="1" x14ac:dyDescent="0.2">
      <c r="D84" s="80"/>
      <c r="E84" s="147" t="s">
        <v>57</v>
      </c>
      <c r="F84" s="140" t="e">
        <f>NPV($C$2,E79:X79)</f>
        <v>#REF!</v>
      </c>
      <c r="G84" s="147"/>
      <c r="H84" s="147"/>
      <c r="I84" s="147"/>
      <c r="J84" s="155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9"/>
      <c r="AJ84" s="149"/>
    </row>
    <row r="85" spans="1:36" s="66" customFormat="1" ht="12.75" customHeight="1" x14ac:dyDescent="0.2">
      <c r="D85" s="80"/>
      <c r="E85" s="147" t="s">
        <v>58</v>
      </c>
      <c r="F85" s="140" t="e">
        <f>NPV($C$2,E79:AH79)</f>
        <v>#REF!</v>
      </c>
      <c r="G85" s="147"/>
      <c r="H85" s="147"/>
      <c r="I85" s="147"/>
      <c r="J85" s="155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9"/>
      <c r="AJ85" s="149"/>
    </row>
    <row r="86" spans="1:36" s="66" customFormat="1" ht="12.75" customHeight="1" x14ac:dyDescent="0.2">
      <c r="D86" s="80"/>
      <c r="E86" s="147"/>
      <c r="F86" s="147"/>
      <c r="G86" s="147"/>
      <c r="H86" s="147"/>
      <c r="I86" s="147"/>
      <c r="J86" s="155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9"/>
      <c r="AJ86" s="149"/>
    </row>
    <row r="87" spans="1:36" s="66" customFormat="1" ht="12.75" customHeight="1" x14ac:dyDescent="0.2">
      <c r="B87" s="66" t="s">
        <v>59</v>
      </c>
      <c r="D87" s="80"/>
      <c r="E87" s="147" t="s">
        <v>60</v>
      </c>
      <c r="F87" s="140" t="e">
        <f>IRR(E79:N79)</f>
        <v>#NUM!</v>
      </c>
      <c r="G87" s="147"/>
      <c r="H87" s="147"/>
      <c r="I87" s="147"/>
      <c r="J87" s="155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9"/>
      <c r="AJ87" s="149"/>
    </row>
    <row r="88" spans="1:36" s="66" customFormat="1" ht="12.75" customHeight="1" x14ac:dyDescent="0.2">
      <c r="D88" s="80"/>
      <c r="E88" s="147" t="s">
        <v>61</v>
      </c>
      <c r="F88" s="140" t="e">
        <f>IRR(E79:X79)</f>
        <v>#NUM!</v>
      </c>
      <c r="G88" s="147"/>
      <c r="H88" s="147"/>
      <c r="I88" s="147"/>
      <c r="J88" s="155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9"/>
      <c r="AJ88" s="149"/>
    </row>
    <row r="89" spans="1:36" s="66" customFormat="1" ht="12.75" customHeight="1" x14ac:dyDescent="0.2">
      <c r="D89" s="80"/>
      <c r="E89" s="147" t="s">
        <v>62</v>
      </c>
      <c r="F89" s="140" t="e">
        <f>IRR(E79:AH79)</f>
        <v>#NUM!</v>
      </c>
      <c r="G89" s="147"/>
      <c r="H89" s="147"/>
      <c r="I89" s="147"/>
      <c r="J89" s="155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9"/>
      <c r="AJ89" s="149"/>
    </row>
    <row r="90" spans="1:36" x14ac:dyDescent="0.25">
      <c r="E90" s="153"/>
      <c r="F90" s="153"/>
      <c r="G90" s="153"/>
      <c r="H90" s="153"/>
      <c r="I90" s="153"/>
      <c r="J90" s="154"/>
      <c r="K90" s="153"/>
      <c r="L90" s="155"/>
      <c r="M90" s="156"/>
      <c r="N90" s="155"/>
      <c r="O90" s="156"/>
      <c r="P90" s="155"/>
      <c r="Q90" s="157"/>
      <c r="R90" s="155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8"/>
      <c r="AJ90" s="158"/>
    </row>
    <row r="91" spans="1:36" x14ac:dyDescent="0.25">
      <c r="E91" s="16"/>
      <c r="F91" s="16"/>
      <c r="G91" s="16"/>
      <c r="H91" s="16"/>
      <c r="I91" s="16"/>
      <c r="J91" s="129"/>
      <c r="K91" s="16"/>
      <c r="L91" s="130"/>
      <c r="M91" s="131"/>
      <c r="N91" s="130"/>
      <c r="O91" s="131"/>
      <c r="P91" s="130"/>
      <c r="Q91" s="132"/>
      <c r="R91" s="13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6" x14ac:dyDescent="0.25">
      <c r="E92" s="16"/>
      <c r="F92" s="16"/>
      <c r="G92" s="16"/>
      <c r="H92" s="16"/>
      <c r="I92" s="16"/>
      <c r="J92" s="129"/>
      <c r="K92" s="16"/>
      <c r="L92" s="130"/>
      <c r="M92" s="131"/>
      <c r="N92" s="130"/>
      <c r="O92" s="131"/>
      <c r="P92" s="130"/>
      <c r="Q92" s="132"/>
      <c r="R92" s="13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6" x14ac:dyDescent="0.25"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6" x14ac:dyDescent="0.25"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</row>
    <row r="95" spans="1:36" s="9" customFormat="1" ht="15.75" thickBot="1" x14ac:dyDescent="0.3">
      <c r="A95" s="22"/>
      <c r="B95" s="9" t="s">
        <v>63</v>
      </c>
      <c r="E95" s="133"/>
      <c r="F95" s="133"/>
      <c r="G95" s="133"/>
      <c r="H95" s="133"/>
      <c r="I95" s="133"/>
      <c r="J95" s="134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</row>
    <row r="96" spans="1:36" s="64" customFormat="1" ht="14.25" customHeight="1" x14ac:dyDescent="0.25">
      <c r="A96" s="63"/>
      <c r="B96" s="64" t="s">
        <v>44</v>
      </c>
      <c r="D96" s="64" t="s">
        <v>1</v>
      </c>
      <c r="E96" s="121" t="s">
        <v>45</v>
      </c>
      <c r="F96" s="122"/>
      <c r="G96" s="121"/>
      <c r="H96" s="122"/>
      <c r="I96" s="122"/>
      <c r="J96" s="123"/>
      <c r="K96" s="122"/>
      <c r="L96" s="122"/>
      <c r="M96" s="121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</row>
    <row r="97" spans="1:36" s="67" customFormat="1" ht="12.75" customHeight="1" x14ac:dyDescent="0.2">
      <c r="A97" s="66"/>
      <c r="E97" s="124">
        <v>1</v>
      </c>
      <c r="F97" s="125">
        <v>2</v>
      </c>
      <c r="G97" s="124">
        <v>3</v>
      </c>
      <c r="H97" s="125">
        <v>4</v>
      </c>
      <c r="I97" s="125">
        <v>5</v>
      </c>
      <c r="J97" s="123">
        <v>6</v>
      </c>
      <c r="K97" s="125">
        <v>7</v>
      </c>
      <c r="L97" s="125">
        <v>8</v>
      </c>
      <c r="M97" s="124">
        <v>9</v>
      </c>
      <c r="N97" s="125">
        <v>10</v>
      </c>
      <c r="O97" s="125">
        <v>11</v>
      </c>
      <c r="P97" s="125">
        <v>12</v>
      </c>
      <c r="Q97" s="125">
        <v>13</v>
      </c>
      <c r="R97" s="125">
        <v>14</v>
      </c>
      <c r="S97" s="125">
        <v>15</v>
      </c>
      <c r="T97" s="125">
        <v>16</v>
      </c>
      <c r="U97" s="125">
        <v>17</v>
      </c>
      <c r="V97" s="125">
        <v>18</v>
      </c>
      <c r="W97" s="125">
        <v>19</v>
      </c>
      <c r="X97" s="125">
        <v>20</v>
      </c>
      <c r="Y97" s="125">
        <v>21</v>
      </c>
      <c r="Z97" s="125">
        <v>22</v>
      </c>
      <c r="AA97" s="125">
        <v>23</v>
      </c>
      <c r="AB97" s="125">
        <v>24</v>
      </c>
      <c r="AC97" s="125">
        <v>25</v>
      </c>
      <c r="AD97" s="125">
        <v>26</v>
      </c>
      <c r="AE97" s="125">
        <v>27</v>
      </c>
      <c r="AF97" s="125">
        <v>28</v>
      </c>
      <c r="AG97" s="125">
        <v>29</v>
      </c>
      <c r="AH97" s="125">
        <v>30</v>
      </c>
      <c r="AI97" s="69"/>
    </row>
    <row r="98" spans="1:36" s="67" customFormat="1" x14ac:dyDescent="0.2">
      <c r="A98" s="66"/>
      <c r="E98" s="124"/>
      <c r="F98" s="125"/>
      <c r="G98" s="124"/>
      <c r="H98" s="125"/>
      <c r="I98" s="125"/>
      <c r="J98" s="123"/>
      <c r="K98" s="125"/>
      <c r="L98" s="125"/>
      <c r="M98" s="124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69"/>
    </row>
    <row r="99" spans="1:36" s="67" customFormat="1" ht="15.75" thickBot="1" x14ac:dyDescent="0.3">
      <c r="A99" s="66"/>
      <c r="B99" s="67" t="s">
        <v>46</v>
      </c>
      <c r="D99" s="70" t="s">
        <v>47</v>
      </c>
      <c r="E99" s="136">
        <f>$Q$42</f>
        <v>39.5</v>
      </c>
      <c r="F99" s="136">
        <f>$Q$54</f>
        <v>18.75</v>
      </c>
      <c r="G99" s="136">
        <f>$Y$42</f>
        <v>80</v>
      </c>
      <c r="H99" s="136">
        <f>$Y$55</f>
        <v>15</v>
      </c>
      <c r="I99" s="136">
        <f>$Q$42</f>
        <v>39.5</v>
      </c>
      <c r="J99" s="136">
        <f>$Q$54</f>
        <v>18.75</v>
      </c>
      <c r="K99" s="136">
        <f>$Y$42</f>
        <v>80</v>
      </c>
      <c r="L99" s="136">
        <f>$Y$55</f>
        <v>15</v>
      </c>
      <c r="M99" s="136">
        <f>$Q$42</f>
        <v>39.5</v>
      </c>
      <c r="N99" s="136">
        <f>$Q$54</f>
        <v>18.75</v>
      </c>
      <c r="O99" s="136">
        <f>$Y$42</f>
        <v>80</v>
      </c>
      <c r="P99" s="136">
        <f>$Y$55</f>
        <v>15</v>
      </c>
      <c r="Q99" s="136">
        <f>$Q$42</f>
        <v>39.5</v>
      </c>
      <c r="R99" s="136">
        <f>$Q$54</f>
        <v>18.75</v>
      </c>
      <c r="S99" s="136">
        <f>$Y$42</f>
        <v>80</v>
      </c>
      <c r="T99" s="136">
        <f>$Y$55</f>
        <v>15</v>
      </c>
      <c r="U99" s="136">
        <f>$Q$42</f>
        <v>39.5</v>
      </c>
      <c r="V99" s="136">
        <f>$Q$54</f>
        <v>18.75</v>
      </c>
      <c r="W99" s="136">
        <f>$Y$42</f>
        <v>80</v>
      </c>
      <c r="X99" s="136">
        <f>$Y$55</f>
        <v>15</v>
      </c>
      <c r="Y99" s="136">
        <f>$Q$42</f>
        <v>39.5</v>
      </c>
      <c r="Z99" s="136">
        <f>$Q$54</f>
        <v>18.75</v>
      </c>
      <c r="AA99" s="136">
        <f>$Y$42</f>
        <v>80</v>
      </c>
      <c r="AB99" s="136">
        <f>$Y$55</f>
        <v>15</v>
      </c>
      <c r="AC99" s="136">
        <f>$Q$42</f>
        <v>39.5</v>
      </c>
      <c r="AD99" s="136">
        <f>$Q$54</f>
        <v>18.75</v>
      </c>
      <c r="AE99" s="136">
        <f>$Y$42</f>
        <v>80</v>
      </c>
      <c r="AF99" s="136">
        <f>$Y$55</f>
        <v>15</v>
      </c>
      <c r="AG99" s="136">
        <f>$Q$42</f>
        <v>39.5</v>
      </c>
      <c r="AH99" s="136">
        <f>$Q$54</f>
        <v>18.75</v>
      </c>
      <c r="AI99" s="72"/>
      <c r="AJ99" s="72"/>
    </row>
    <row r="100" spans="1:36" s="67" customFormat="1" ht="16.5" thickTop="1" thickBot="1" x14ac:dyDescent="0.3">
      <c r="A100" s="66"/>
      <c r="B100" s="67" t="s">
        <v>48</v>
      </c>
      <c r="D100" s="70" t="s">
        <v>47</v>
      </c>
      <c r="E100" s="136">
        <f>$Q$43</f>
        <v>555</v>
      </c>
      <c r="F100" s="136">
        <f>$Q$55</f>
        <v>510</v>
      </c>
      <c r="G100" s="136">
        <f>$Y$43</f>
        <v>420</v>
      </c>
      <c r="H100" s="136">
        <f>$Y$56</f>
        <v>450</v>
      </c>
      <c r="I100" s="136">
        <f>$Q$43</f>
        <v>555</v>
      </c>
      <c r="J100" s="136">
        <f>$Q$55</f>
        <v>510</v>
      </c>
      <c r="K100" s="136">
        <f>$Y$43</f>
        <v>420</v>
      </c>
      <c r="L100" s="136">
        <f>$Y$56</f>
        <v>450</v>
      </c>
      <c r="M100" s="136">
        <f>$Q$43</f>
        <v>555</v>
      </c>
      <c r="N100" s="136">
        <f>$Q$55</f>
        <v>510</v>
      </c>
      <c r="O100" s="136">
        <f>$Y$43</f>
        <v>420</v>
      </c>
      <c r="P100" s="136">
        <f>$Y$56</f>
        <v>450</v>
      </c>
      <c r="Q100" s="136">
        <f>$Q$43</f>
        <v>555</v>
      </c>
      <c r="R100" s="136">
        <f>$Q$55</f>
        <v>510</v>
      </c>
      <c r="S100" s="136">
        <f>$Y$43</f>
        <v>420</v>
      </c>
      <c r="T100" s="136">
        <f>$Y$56</f>
        <v>450</v>
      </c>
      <c r="U100" s="136">
        <f>$Q$43</f>
        <v>555</v>
      </c>
      <c r="V100" s="136">
        <f>$Q$55</f>
        <v>510</v>
      </c>
      <c r="W100" s="136">
        <f>$Y$43</f>
        <v>420</v>
      </c>
      <c r="X100" s="136">
        <f>$Y$56</f>
        <v>450</v>
      </c>
      <c r="Y100" s="136">
        <f>$Q$43</f>
        <v>555</v>
      </c>
      <c r="Z100" s="136">
        <f>$Q$55</f>
        <v>510</v>
      </c>
      <c r="AA100" s="136">
        <f>$Y$43</f>
        <v>420</v>
      </c>
      <c r="AB100" s="136">
        <f>$Y$56</f>
        <v>450</v>
      </c>
      <c r="AC100" s="136">
        <f>$Q$43</f>
        <v>555</v>
      </c>
      <c r="AD100" s="136">
        <f>$Q$55</f>
        <v>510</v>
      </c>
      <c r="AE100" s="136">
        <f>$Y$43</f>
        <v>420</v>
      </c>
      <c r="AF100" s="136">
        <f>$Y$56</f>
        <v>450</v>
      </c>
      <c r="AG100" s="136">
        <f>$Q$43</f>
        <v>555</v>
      </c>
      <c r="AH100" s="136">
        <f>$Q$55</f>
        <v>510</v>
      </c>
      <c r="AI100" s="72"/>
      <c r="AJ100" s="72" t="s">
        <v>64</v>
      </c>
    </row>
    <row r="101" spans="1:36" s="70" customFormat="1" ht="15.75" thickTop="1" x14ac:dyDescent="0.2">
      <c r="A101" s="73"/>
      <c r="B101" s="74" t="s">
        <v>49</v>
      </c>
      <c r="C101" s="74"/>
      <c r="D101" s="70" t="s">
        <v>47</v>
      </c>
      <c r="E101" s="137">
        <f t="shared" ref="E101:AH101" si="3">SUM(E99:E100)</f>
        <v>594.5</v>
      </c>
      <c r="F101" s="137">
        <f t="shared" si="3"/>
        <v>528.75</v>
      </c>
      <c r="G101" s="137">
        <f t="shared" si="3"/>
        <v>500</v>
      </c>
      <c r="H101" s="137">
        <f t="shared" si="3"/>
        <v>465</v>
      </c>
      <c r="I101" s="137">
        <f>SUM(I99:I100)</f>
        <v>594.5</v>
      </c>
      <c r="J101" s="137">
        <f t="shared" si="3"/>
        <v>528.75</v>
      </c>
      <c r="K101" s="137">
        <f t="shared" si="3"/>
        <v>500</v>
      </c>
      <c r="L101" s="137">
        <f t="shared" si="3"/>
        <v>465</v>
      </c>
      <c r="M101" s="137">
        <f t="shared" si="3"/>
        <v>594.5</v>
      </c>
      <c r="N101" s="137">
        <f t="shared" si="3"/>
        <v>528.75</v>
      </c>
      <c r="O101" s="137">
        <f t="shared" si="3"/>
        <v>500</v>
      </c>
      <c r="P101" s="137">
        <f t="shared" si="3"/>
        <v>465</v>
      </c>
      <c r="Q101" s="137">
        <f t="shared" si="3"/>
        <v>594.5</v>
      </c>
      <c r="R101" s="137">
        <f t="shared" si="3"/>
        <v>528.75</v>
      </c>
      <c r="S101" s="137">
        <f t="shared" si="3"/>
        <v>500</v>
      </c>
      <c r="T101" s="137">
        <f t="shared" si="3"/>
        <v>465</v>
      </c>
      <c r="U101" s="137">
        <f t="shared" si="3"/>
        <v>594.5</v>
      </c>
      <c r="V101" s="137">
        <f t="shared" si="3"/>
        <v>528.75</v>
      </c>
      <c r="W101" s="137">
        <f t="shared" si="3"/>
        <v>500</v>
      </c>
      <c r="X101" s="137">
        <f t="shared" si="3"/>
        <v>465</v>
      </c>
      <c r="Y101" s="137">
        <f t="shared" si="3"/>
        <v>594.5</v>
      </c>
      <c r="Z101" s="137">
        <f t="shared" si="3"/>
        <v>528.75</v>
      </c>
      <c r="AA101" s="137">
        <f t="shared" si="3"/>
        <v>500</v>
      </c>
      <c r="AB101" s="137">
        <f t="shared" si="3"/>
        <v>465</v>
      </c>
      <c r="AC101" s="137">
        <f t="shared" si="3"/>
        <v>594.5</v>
      </c>
      <c r="AD101" s="137">
        <f t="shared" si="3"/>
        <v>528.75</v>
      </c>
      <c r="AE101" s="137">
        <f t="shared" si="3"/>
        <v>500</v>
      </c>
      <c r="AF101" s="137">
        <f t="shared" si="3"/>
        <v>465</v>
      </c>
      <c r="AG101" s="137">
        <f t="shared" si="3"/>
        <v>594.5</v>
      </c>
      <c r="AH101" s="137">
        <f t="shared" si="3"/>
        <v>528.75</v>
      </c>
      <c r="AI101" s="74"/>
      <c r="AJ101" s="70">
        <f>AVERAGE(E101:AH101)</f>
        <v>524.70000000000005</v>
      </c>
    </row>
    <row r="102" spans="1:36" s="67" customFormat="1" ht="12.75" customHeight="1" x14ac:dyDescent="0.2">
      <c r="A102" s="66"/>
      <c r="E102" s="211"/>
      <c r="F102" s="211"/>
      <c r="G102" s="211"/>
      <c r="H102" s="211"/>
      <c r="I102" s="211"/>
      <c r="J102" s="142"/>
      <c r="K102" s="211"/>
      <c r="L102" s="211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/>
      <c r="AH102" s="211"/>
    </row>
    <row r="103" spans="1:36" s="64" customFormat="1" ht="13.5" customHeight="1" x14ac:dyDescent="0.25">
      <c r="A103" s="63"/>
      <c r="B103" s="64" t="s">
        <v>50</v>
      </c>
      <c r="D103" s="64" t="s">
        <v>1</v>
      </c>
      <c r="E103" s="212"/>
      <c r="F103" s="212"/>
      <c r="G103" s="212"/>
      <c r="H103" s="212"/>
      <c r="I103" s="212"/>
      <c r="J103" s="14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</row>
    <row r="104" spans="1:36" s="67" customFormat="1" ht="12.75" customHeight="1" x14ac:dyDescent="0.2">
      <c r="A104" s="66"/>
      <c r="D104" s="69"/>
      <c r="E104" s="213"/>
      <c r="F104" s="213"/>
      <c r="G104" s="213"/>
      <c r="H104" s="213"/>
      <c r="I104" s="213"/>
      <c r="J104" s="142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/>
      <c r="AF104" s="213"/>
      <c r="AG104" s="213"/>
      <c r="AH104" s="213"/>
    </row>
    <row r="105" spans="1:36" s="74" customFormat="1" ht="12.75" customHeight="1" thickBot="1" x14ac:dyDescent="0.25">
      <c r="A105" s="79"/>
      <c r="B105" s="74" t="s">
        <v>51</v>
      </c>
      <c r="D105" s="70" t="s">
        <v>47</v>
      </c>
      <c r="E105" s="136">
        <f>$Q$47</f>
        <v>208</v>
      </c>
      <c r="F105" s="136">
        <f>SUM(Q59:Q61)</f>
        <v>975</v>
      </c>
      <c r="G105" s="136">
        <f>SUM($Y$47:$Y$48)</f>
        <v>865.625</v>
      </c>
      <c r="H105" s="136">
        <f>$Y$60</f>
        <v>187.5</v>
      </c>
      <c r="I105" s="136">
        <f>$Q$47</f>
        <v>208</v>
      </c>
      <c r="J105" s="136">
        <f>SUM($Q$59:$Q$61)</f>
        <v>975</v>
      </c>
      <c r="K105" s="136">
        <f>SUM($Y$47:$Y$48)</f>
        <v>865.625</v>
      </c>
      <c r="L105" s="136">
        <f>$Y$60</f>
        <v>187.5</v>
      </c>
      <c r="M105" s="136">
        <f>$Q$47</f>
        <v>208</v>
      </c>
      <c r="N105" s="136">
        <f>SUM($Q$59:$Q$61)</f>
        <v>975</v>
      </c>
      <c r="O105" s="136">
        <f>SUM($Y$47:$Y$48)</f>
        <v>865.625</v>
      </c>
      <c r="P105" s="136">
        <f>$Y$60</f>
        <v>187.5</v>
      </c>
      <c r="Q105" s="136">
        <f>$Q$47</f>
        <v>208</v>
      </c>
      <c r="R105" s="136">
        <f>SUM($Q$59:$Q$61)</f>
        <v>975</v>
      </c>
      <c r="S105" s="136">
        <f>SUM($Y$47:$Y$48)</f>
        <v>865.625</v>
      </c>
      <c r="T105" s="136">
        <f>$Y$60</f>
        <v>187.5</v>
      </c>
      <c r="U105" s="136">
        <f>$Q$47</f>
        <v>208</v>
      </c>
      <c r="V105" s="136">
        <f>SUM($Q$59:$Q$61)</f>
        <v>975</v>
      </c>
      <c r="W105" s="136">
        <f>SUM($Y$47:$Y$48)</f>
        <v>865.625</v>
      </c>
      <c r="X105" s="136">
        <f>$Y$60</f>
        <v>187.5</v>
      </c>
      <c r="Y105" s="136">
        <f>$Q$47</f>
        <v>208</v>
      </c>
      <c r="Z105" s="136">
        <f>SUM($Q$59:$Q$61)</f>
        <v>975</v>
      </c>
      <c r="AA105" s="136">
        <f>SUM($Y$47:$Y$48)</f>
        <v>865.625</v>
      </c>
      <c r="AB105" s="136">
        <f>$Y$60</f>
        <v>187.5</v>
      </c>
      <c r="AC105" s="136">
        <f>$Q$47</f>
        <v>208</v>
      </c>
      <c r="AD105" s="136">
        <f>SUM($Q$59:$Q$61)</f>
        <v>975</v>
      </c>
      <c r="AE105" s="136">
        <f>SUM($Y$47:$Y$48)</f>
        <v>865.625</v>
      </c>
      <c r="AF105" s="136">
        <f>$Y$60</f>
        <v>187.5</v>
      </c>
      <c r="AG105" s="136">
        <f>$Q$47</f>
        <v>208</v>
      </c>
      <c r="AH105" s="136">
        <f>SUM($Q$59:$Q$61)</f>
        <v>975</v>
      </c>
      <c r="AI105" s="79"/>
      <c r="AJ105" s="79">
        <f>AVERAGE(E105:AH105)</f>
        <v>561.19583333333333</v>
      </c>
    </row>
    <row r="106" spans="1:36" s="66" customFormat="1" ht="12.75" customHeight="1" thickTop="1" x14ac:dyDescent="0.2">
      <c r="D106" s="80"/>
      <c r="E106" s="141"/>
      <c r="F106" s="141"/>
      <c r="G106" s="141"/>
      <c r="H106" s="141"/>
      <c r="I106" s="141"/>
      <c r="J106" s="142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J106" s="79"/>
    </row>
    <row r="107" spans="1:36" s="63" customFormat="1" ht="12.75" customHeight="1" x14ac:dyDescent="0.25">
      <c r="B107" s="64" t="s">
        <v>52</v>
      </c>
      <c r="E107" s="143"/>
      <c r="F107" s="143"/>
      <c r="G107" s="143"/>
      <c r="H107" s="143"/>
      <c r="I107" s="143"/>
      <c r="J107" s="142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J107" s="79"/>
    </row>
    <row r="108" spans="1:36" s="66" customFormat="1" ht="12.75" customHeight="1" x14ac:dyDescent="0.2">
      <c r="D108" s="80"/>
      <c r="E108" s="141"/>
      <c r="F108" s="141"/>
      <c r="G108" s="141"/>
      <c r="H108" s="141"/>
      <c r="I108" s="141"/>
      <c r="J108" s="142"/>
      <c r="K108" s="141"/>
      <c r="L108" s="141"/>
      <c r="M108" s="141"/>
      <c r="N108" s="141"/>
      <c r="O108" s="141"/>
      <c r="P108" s="141"/>
      <c r="Q108" s="141"/>
      <c r="R108" s="141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J108" s="79"/>
    </row>
    <row r="109" spans="1:36" s="79" customFormat="1" ht="12.75" customHeight="1" x14ac:dyDescent="0.2">
      <c r="B109" s="79" t="s">
        <v>53</v>
      </c>
      <c r="D109" s="70" t="s">
        <v>47</v>
      </c>
      <c r="E109" s="144">
        <f t="shared" ref="E109:AH109" si="4">E105-E101</f>
        <v>-386.5</v>
      </c>
      <c r="F109" s="144">
        <f t="shared" si="4"/>
        <v>446.25</v>
      </c>
      <c r="G109" s="144">
        <f t="shared" si="4"/>
        <v>365.625</v>
      </c>
      <c r="H109" s="144">
        <f t="shared" si="4"/>
        <v>-277.5</v>
      </c>
      <c r="I109" s="144">
        <f>I105-I101</f>
        <v>-386.5</v>
      </c>
      <c r="J109" s="144">
        <f t="shared" si="4"/>
        <v>446.25</v>
      </c>
      <c r="K109" s="144">
        <f t="shared" si="4"/>
        <v>365.625</v>
      </c>
      <c r="L109" s="144">
        <f t="shared" si="4"/>
        <v>-277.5</v>
      </c>
      <c r="M109" s="144">
        <f t="shared" si="4"/>
        <v>-386.5</v>
      </c>
      <c r="N109" s="144">
        <f t="shared" si="4"/>
        <v>446.25</v>
      </c>
      <c r="O109" s="144">
        <f t="shared" si="4"/>
        <v>365.625</v>
      </c>
      <c r="P109" s="144">
        <f t="shared" si="4"/>
        <v>-277.5</v>
      </c>
      <c r="Q109" s="144">
        <f t="shared" si="4"/>
        <v>-386.5</v>
      </c>
      <c r="R109" s="144">
        <f t="shared" si="4"/>
        <v>446.25</v>
      </c>
      <c r="S109" s="144">
        <f t="shared" si="4"/>
        <v>365.625</v>
      </c>
      <c r="T109" s="144">
        <f t="shared" si="4"/>
        <v>-277.5</v>
      </c>
      <c r="U109" s="144">
        <f t="shared" si="4"/>
        <v>-386.5</v>
      </c>
      <c r="V109" s="144">
        <f t="shared" si="4"/>
        <v>446.25</v>
      </c>
      <c r="W109" s="144">
        <f t="shared" si="4"/>
        <v>365.625</v>
      </c>
      <c r="X109" s="144">
        <f t="shared" si="4"/>
        <v>-277.5</v>
      </c>
      <c r="Y109" s="144">
        <f t="shared" si="4"/>
        <v>-386.5</v>
      </c>
      <c r="Z109" s="144">
        <f t="shared" si="4"/>
        <v>446.25</v>
      </c>
      <c r="AA109" s="144">
        <f t="shared" si="4"/>
        <v>365.625</v>
      </c>
      <c r="AB109" s="144">
        <f t="shared" si="4"/>
        <v>-277.5</v>
      </c>
      <c r="AC109" s="144">
        <f t="shared" si="4"/>
        <v>-386.5</v>
      </c>
      <c r="AD109" s="144">
        <f t="shared" si="4"/>
        <v>446.25</v>
      </c>
      <c r="AE109" s="144">
        <f t="shared" si="4"/>
        <v>365.625</v>
      </c>
      <c r="AF109" s="144">
        <f t="shared" si="4"/>
        <v>-277.5</v>
      </c>
      <c r="AG109" s="144">
        <f t="shared" si="4"/>
        <v>-386.5</v>
      </c>
      <c r="AH109" s="144">
        <f t="shared" si="4"/>
        <v>446.25</v>
      </c>
      <c r="AJ109" s="79">
        <f>AVERAGE(E109:AH109)</f>
        <v>36.49583333333333</v>
      </c>
    </row>
    <row r="110" spans="1:36" s="66" customFormat="1" ht="12.75" customHeight="1" x14ac:dyDescent="0.2">
      <c r="D110" s="80"/>
      <c r="E110" s="141"/>
      <c r="F110" s="141"/>
      <c r="G110" s="141"/>
      <c r="H110" s="141"/>
      <c r="I110" s="141"/>
      <c r="J110" s="142"/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</row>
    <row r="111" spans="1:36" s="79" customFormat="1" ht="12.75" customHeight="1" x14ac:dyDescent="0.2">
      <c r="B111" s="79" t="s">
        <v>54</v>
      </c>
      <c r="D111" s="70" t="s">
        <v>47</v>
      </c>
      <c r="E111" s="137">
        <f>E109</f>
        <v>-386.5</v>
      </c>
      <c r="F111" s="137">
        <f t="shared" ref="F111:AH111" si="5">E111+F109</f>
        <v>59.75</v>
      </c>
      <c r="G111" s="137">
        <f t="shared" si="5"/>
        <v>425.375</v>
      </c>
      <c r="H111" s="137">
        <f t="shared" si="5"/>
        <v>147.875</v>
      </c>
      <c r="I111" s="137">
        <f>H111+I109</f>
        <v>-238.625</v>
      </c>
      <c r="J111" s="137">
        <f t="shared" si="5"/>
        <v>207.625</v>
      </c>
      <c r="K111" s="137">
        <f t="shared" si="5"/>
        <v>573.25</v>
      </c>
      <c r="L111" s="137">
        <f t="shared" si="5"/>
        <v>295.75</v>
      </c>
      <c r="M111" s="137">
        <f t="shared" si="5"/>
        <v>-90.75</v>
      </c>
      <c r="N111" s="137">
        <f t="shared" si="5"/>
        <v>355.5</v>
      </c>
      <c r="O111" s="137">
        <f t="shared" si="5"/>
        <v>721.125</v>
      </c>
      <c r="P111" s="137">
        <f t="shared" si="5"/>
        <v>443.625</v>
      </c>
      <c r="Q111" s="137">
        <f t="shared" si="5"/>
        <v>57.125</v>
      </c>
      <c r="R111" s="137">
        <f t="shared" si="5"/>
        <v>503.375</v>
      </c>
      <c r="S111" s="137">
        <f t="shared" si="5"/>
        <v>869</v>
      </c>
      <c r="T111" s="137">
        <f t="shared" si="5"/>
        <v>591.5</v>
      </c>
      <c r="U111" s="137">
        <f t="shared" si="5"/>
        <v>205</v>
      </c>
      <c r="V111" s="137">
        <f t="shared" si="5"/>
        <v>651.25</v>
      </c>
      <c r="W111" s="137">
        <f t="shared" si="5"/>
        <v>1016.875</v>
      </c>
      <c r="X111" s="137">
        <f t="shared" si="5"/>
        <v>739.375</v>
      </c>
      <c r="Y111" s="137">
        <f t="shared" si="5"/>
        <v>352.875</v>
      </c>
      <c r="Z111" s="137">
        <f t="shared" si="5"/>
        <v>799.125</v>
      </c>
      <c r="AA111" s="137">
        <f t="shared" si="5"/>
        <v>1164.75</v>
      </c>
      <c r="AB111" s="137">
        <f t="shared" si="5"/>
        <v>887.25</v>
      </c>
      <c r="AC111" s="137">
        <f t="shared" si="5"/>
        <v>500.75</v>
      </c>
      <c r="AD111" s="137">
        <f t="shared" si="5"/>
        <v>947</v>
      </c>
      <c r="AE111" s="137">
        <f t="shared" si="5"/>
        <v>1312.625</v>
      </c>
      <c r="AF111" s="137">
        <f t="shared" si="5"/>
        <v>1035.125</v>
      </c>
      <c r="AG111" s="137">
        <f t="shared" si="5"/>
        <v>648.625</v>
      </c>
      <c r="AH111" s="137">
        <f t="shared" si="5"/>
        <v>1094.875</v>
      </c>
    </row>
    <row r="112" spans="1:36" s="66" customFormat="1" ht="12.75" customHeight="1" x14ac:dyDescent="0.25">
      <c r="D112" s="80"/>
      <c r="E112" s="81"/>
      <c r="F112" s="82"/>
      <c r="G112" s="81"/>
      <c r="H112" s="82"/>
      <c r="I112" s="82"/>
      <c r="J112" s="1"/>
      <c r="K112" s="82"/>
      <c r="L112" s="82"/>
      <c r="M112" s="81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</row>
    <row r="113" spans="1:34" s="66" customFormat="1" ht="12.75" customHeight="1" x14ac:dyDescent="0.25">
      <c r="B113" s="66" t="s">
        <v>55</v>
      </c>
      <c r="D113" s="80"/>
      <c r="E113" s="81" t="s">
        <v>56</v>
      </c>
      <c r="F113" s="140" t="e">
        <f>NPV($C$2,E109:N109)</f>
        <v>#REF!</v>
      </c>
      <c r="G113" s="81"/>
      <c r="H113" s="82"/>
      <c r="I113" s="82"/>
      <c r="J113" s="1"/>
      <c r="K113" s="82"/>
      <c r="L113" s="82"/>
      <c r="M113" s="81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</row>
    <row r="114" spans="1:34" s="66" customFormat="1" ht="12.75" customHeight="1" x14ac:dyDescent="0.25">
      <c r="D114" s="80"/>
      <c r="E114" s="81" t="s">
        <v>57</v>
      </c>
      <c r="F114" s="140" t="e">
        <f>NPV($C$2,E109:X109)</f>
        <v>#REF!</v>
      </c>
      <c r="G114" s="81"/>
      <c r="H114" s="82"/>
      <c r="I114" s="82"/>
      <c r="J114" s="1"/>
      <c r="K114" s="82"/>
      <c r="L114" s="82"/>
      <c r="M114" s="81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</row>
    <row r="115" spans="1:34" s="66" customFormat="1" ht="12.75" customHeight="1" x14ac:dyDescent="0.25">
      <c r="D115" s="80"/>
      <c r="E115" s="81" t="s">
        <v>58</v>
      </c>
      <c r="F115" s="140" t="e">
        <f>NPV($C$2,E109:AH109)</f>
        <v>#REF!</v>
      </c>
      <c r="G115" s="81"/>
      <c r="H115" s="82"/>
      <c r="I115" s="82"/>
      <c r="J115" s="1"/>
      <c r="K115" s="82"/>
      <c r="L115" s="82"/>
      <c r="M115" s="81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</row>
    <row r="116" spans="1:34" s="66" customFormat="1" ht="12.75" customHeight="1" x14ac:dyDescent="0.25">
      <c r="D116" s="80"/>
      <c r="E116" s="81"/>
      <c r="F116" s="82"/>
      <c r="G116" s="81"/>
      <c r="H116" s="82"/>
      <c r="I116" s="82"/>
      <c r="J116" s="1"/>
      <c r="K116" s="82"/>
      <c r="L116" s="82"/>
      <c r="M116" s="81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</row>
    <row r="117" spans="1:34" s="66" customFormat="1" ht="12.75" customHeight="1" x14ac:dyDescent="0.25">
      <c r="B117" s="66" t="s">
        <v>59</v>
      </c>
      <c r="D117" s="80"/>
      <c r="E117" s="81" t="s">
        <v>60</v>
      </c>
      <c r="F117" s="217">
        <f>IRR(E109:N109)</f>
        <v>0.45331582841571505</v>
      </c>
      <c r="G117" s="81"/>
      <c r="H117" s="82"/>
      <c r="I117" s="82"/>
      <c r="J117" s="1"/>
      <c r="K117" s="82"/>
      <c r="L117" s="82"/>
      <c r="M117" s="81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</row>
    <row r="118" spans="1:34" s="66" customFormat="1" ht="12.75" customHeight="1" x14ac:dyDescent="0.25">
      <c r="D118" s="80"/>
      <c r="E118" s="81" t="s">
        <v>61</v>
      </c>
      <c r="F118" s="217">
        <f>IRR(E109:X109)</f>
        <v>0.46579940804823727</v>
      </c>
      <c r="G118" s="81"/>
      <c r="H118" s="82"/>
      <c r="I118" s="82"/>
      <c r="J118" s="1"/>
      <c r="K118" s="82"/>
      <c r="L118" s="82"/>
      <c r="M118" s="81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</row>
    <row r="119" spans="1:34" s="66" customFormat="1" ht="12.75" customHeight="1" x14ac:dyDescent="0.25">
      <c r="D119" s="80"/>
      <c r="E119" s="81" t="s">
        <v>62</v>
      </c>
      <c r="F119" s="217">
        <f>IRR(E109:AH109)</f>
        <v>0.46579386387546862</v>
      </c>
      <c r="G119" s="81"/>
      <c r="H119" s="82"/>
      <c r="I119" s="82"/>
      <c r="J119" s="1"/>
      <c r="K119" s="82"/>
      <c r="L119" s="82"/>
      <c r="M119" s="81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</row>
    <row r="120" spans="1:34" x14ac:dyDescent="0.25">
      <c r="J120" s="2"/>
    </row>
    <row r="121" spans="1:34" x14ac:dyDescent="0.25">
      <c r="J121" s="29"/>
    </row>
    <row r="122" spans="1:34" x14ac:dyDescent="0.25">
      <c r="J122" s="29"/>
    </row>
    <row r="123" spans="1:34" x14ac:dyDescent="0.25">
      <c r="J123" s="29"/>
    </row>
    <row r="124" spans="1:34" s="9" customFormat="1" ht="15.75" thickBot="1" x14ac:dyDescent="0.3">
      <c r="A124" s="22"/>
      <c r="B124" s="9" t="s">
        <v>65</v>
      </c>
      <c r="J124" s="33"/>
    </row>
    <row r="125" spans="1:34" ht="12.75" customHeight="1" x14ac:dyDescent="0.25">
      <c r="B125" s="22"/>
      <c r="C125" s="22"/>
      <c r="D125" s="22"/>
      <c r="E125" s="22"/>
      <c r="F125" s="22"/>
      <c r="G125" s="22"/>
      <c r="H125" s="22"/>
      <c r="I125" s="22"/>
      <c r="J125" s="58"/>
      <c r="K125" s="22"/>
      <c r="L125" s="22"/>
      <c r="M125" s="22"/>
      <c r="N125" s="22"/>
      <c r="O125" s="22"/>
      <c r="P125" s="22"/>
      <c r="Q125" s="22"/>
      <c r="R125" s="22"/>
    </row>
    <row r="126" spans="1:34" s="22" customFormat="1" ht="15.75" thickBot="1" x14ac:dyDescent="0.3">
      <c r="B126" s="9" t="s">
        <v>66</v>
      </c>
      <c r="J126" s="58"/>
      <c r="L126" s="9" t="s">
        <v>67</v>
      </c>
    </row>
    <row r="127" spans="1:34" ht="15.75" thickBot="1" x14ac:dyDescent="0.3">
      <c r="J127" s="29"/>
    </row>
    <row r="128" spans="1:34" x14ac:dyDescent="0.25">
      <c r="B128" s="34" t="s">
        <v>6</v>
      </c>
      <c r="C128" s="35" t="s">
        <v>7</v>
      </c>
      <c r="D128" s="35" t="s">
        <v>1</v>
      </c>
      <c r="E128" s="35" t="s">
        <v>8</v>
      </c>
      <c r="F128" s="35" t="s">
        <v>1</v>
      </c>
      <c r="G128" s="35" t="s">
        <v>0</v>
      </c>
      <c r="H128" s="36"/>
      <c r="J128" s="29"/>
      <c r="L128" s="34" t="s">
        <v>6</v>
      </c>
      <c r="M128" s="35" t="s">
        <v>7</v>
      </c>
      <c r="N128" s="35" t="s">
        <v>1</v>
      </c>
      <c r="O128" s="35" t="s">
        <v>8</v>
      </c>
      <c r="P128" s="35" t="s">
        <v>1</v>
      </c>
      <c r="Q128" s="35" t="s">
        <v>0</v>
      </c>
      <c r="R128" s="36"/>
    </row>
    <row r="129" spans="2:18" x14ac:dyDescent="0.25">
      <c r="B129" s="24" t="s">
        <v>10</v>
      </c>
      <c r="C129" s="37">
        <v>35</v>
      </c>
      <c r="D129" s="1" t="s">
        <v>11</v>
      </c>
      <c r="E129" s="37">
        <v>3</v>
      </c>
      <c r="F129" s="1" t="s">
        <v>2</v>
      </c>
      <c r="G129" s="38">
        <f>C129*E129</f>
        <v>105</v>
      </c>
      <c r="H129" s="23" t="s">
        <v>2</v>
      </c>
      <c r="J129" s="29"/>
      <c r="L129" s="24" t="s">
        <v>68</v>
      </c>
      <c r="M129" s="37">
        <v>15</v>
      </c>
      <c r="N129" s="1" t="s">
        <v>11</v>
      </c>
      <c r="O129" s="37">
        <v>3</v>
      </c>
      <c r="P129" s="1" t="s">
        <v>2</v>
      </c>
      <c r="Q129" s="38">
        <f>M129*O129</f>
        <v>45</v>
      </c>
      <c r="R129" s="23" t="s">
        <v>2</v>
      </c>
    </row>
    <row r="130" spans="2:18" x14ac:dyDescent="0.25">
      <c r="B130" s="24" t="s">
        <v>13</v>
      </c>
      <c r="C130" s="37">
        <v>150</v>
      </c>
      <c r="D130" s="1" t="s">
        <v>11</v>
      </c>
      <c r="E130" s="37">
        <v>0.63</v>
      </c>
      <c r="F130" s="1" t="s">
        <v>2</v>
      </c>
      <c r="G130" s="38">
        <f>C130*E130</f>
        <v>94.5</v>
      </c>
      <c r="H130" s="23" t="s">
        <v>2</v>
      </c>
      <c r="J130" s="29"/>
      <c r="L130" s="24" t="s">
        <v>69</v>
      </c>
      <c r="M130" s="37">
        <v>40</v>
      </c>
      <c r="N130" s="1" t="s">
        <v>11</v>
      </c>
      <c r="O130" s="37">
        <v>1.5</v>
      </c>
      <c r="P130" s="1" t="s">
        <v>2</v>
      </c>
      <c r="Q130" s="38">
        <f>M130*O130</f>
        <v>60</v>
      </c>
      <c r="R130" s="23" t="s">
        <v>2</v>
      </c>
    </row>
    <row r="131" spans="2:18" x14ac:dyDescent="0.25">
      <c r="B131" s="24" t="s">
        <v>14</v>
      </c>
      <c r="C131" s="37">
        <v>3</v>
      </c>
      <c r="D131" s="1" t="s">
        <v>15</v>
      </c>
      <c r="E131" s="37">
        <v>0.16</v>
      </c>
      <c r="F131" s="1" t="s">
        <v>2</v>
      </c>
      <c r="G131" s="38">
        <f>C131*E131</f>
        <v>0.48</v>
      </c>
      <c r="H131" s="23" t="s">
        <v>2</v>
      </c>
      <c r="J131" s="29"/>
      <c r="L131" s="24" t="s">
        <v>14</v>
      </c>
      <c r="M131" s="37"/>
      <c r="N131" s="1" t="s">
        <v>15</v>
      </c>
      <c r="O131" s="37"/>
      <c r="P131" s="1" t="s">
        <v>2</v>
      </c>
      <c r="Q131" s="38">
        <f>M131*O131</f>
        <v>0</v>
      </c>
      <c r="R131" s="23" t="s">
        <v>2</v>
      </c>
    </row>
    <row r="132" spans="2:18" x14ac:dyDescent="0.25">
      <c r="B132" s="24" t="s">
        <v>16</v>
      </c>
      <c r="C132" s="37">
        <v>1</v>
      </c>
      <c r="D132" s="1" t="s">
        <v>17</v>
      </c>
      <c r="E132" s="37">
        <v>10</v>
      </c>
      <c r="F132" s="1" t="s">
        <v>2</v>
      </c>
      <c r="G132" s="38">
        <f>C132*E132</f>
        <v>10</v>
      </c>
      <c r="H132" s="23" t="s">
        <v>2</v>
      </c>
      <c r="J132" s="29"/>
      <c r="L132" s="24" t="s">
        <v>16</v>
      </c>
      <c r="M132" s="37">
        <v>5</v>
      </c>
      <c r="N132" s="1" t="s">
        <v>17</v>
      </c>
      <c r="O132" s="37">
        <v>7.5</v>
      </c>
      <c r="P132" s="1" t="s">
        <v>2</v>
      </c>
      <c r="Q132" s="38">
        <f>M132*O132</f>
        <v>37.5</v>
      </c>
      <c r="R132" s="23" t="s">
        <v>2</v>
      </c>
    </row>
    <row r="133" spans="2:18" x14ac:dyDescent="0.25">
      <c r="B133" s="39" t="s">
        <v>18</v>
      </c>
      <c r="C133" s="1"/>
      <c r="D133" s="1"/>
      <c r="E133" s="1"/>
      <c r="F133" s="1"/>
      <c r="G133" s="40">
        <f>SUM(G129:G132)</f>
        <v>209.98</v>
      </c>
      <c r="H133" s="23" t="s">
        <v>2</v>
      </c>
      <c r="J133" s="29"/>
      <c r="L133" s="39" t="s">
        <v>18</v>
      </c>
      <c r="M133" s="1"/>
      <c r="N133" s="1"/>
      <c r="O133" s="1"/>
      <c r="P133" s="1"/>
      <c r="Q133" s="40">
        <f>SUM(Q129:Q132)</f>
        <v>142.5</v>
      </c>
      <c r="R133" s="23" t="s">
        <v>2</v>
      </c>
    </row>
    <row r="134" spans="2:18" x14ac:dyDescent="0.25">
      <c r="B134" s="24" t="s">
        <v>19</v>
      </c>
      <c r="C134" s="37">
        <v>160</v>
      </c>
      <c r="D134" s="1" t="s">
        <v>20</v>
      </c>
      <c r="E134" s="37">
        <v>3</v>
      </c>
      <c r="F134" s="1" t="s">
        <v>2</v>
      </c>
      <c r="G134" s="38">
        <f>C134*E134</f>
        <v>480</v>
      </c>
      <c r="H134" s="23" t="s">
        <v>2</v>
      </c>
      <c r="J134" s="29"/>
      <c r="L134" s="24" t="s">
        <v>21</v>
      </c>
      <c r="M134" s="37">
        <v>201</v>
      </c>
      <c r="N134" s="1" t="s">
        <v>20</v>
      </c>
      <c r="O134" s="37">
        <v>3</v>
      </c>
      <c r="P134" s="1" t="s">
        <v>2</v>
      </c>
      <c r="Q134" s="38">
        <f>M134*O134</f>
        <v>603</v>
      </c>
      <c r="R134" s="23" t="s">
        <v>2</v>
      </c>
    </row>
    <row r="135" spans="2:18" x14ac:dyDescent="0.25">
      <c r="B135" s="39" t="s">
        <v>22</v>
      </c>
      <c r="C135" s="1"/>
      <c r="D135" s="1"/>
      <c r="E135" s="1"/>
      <c r="F135" s="1"/>
      <c r="G135" s="41">
        <f>G133+G134</f>
        <v>689.98</v>
      </c>
      <c r="H135" s="23" t="s">
        <v>2</v>
      </c>
      <c r="J135" s="29"/>
      <c r="L135" s="39" t="s">
        <v>70</v>
      </c>
      <c r="M135" s="1"/>
      <c r="N135" s="1"/>
      <c r="O135" s="1"/>
      <c r="P135" s="1"/>
      <c r="Q135" s="41">
        <f>SUM(Q133:Q134)</f>
        <v>745.5</v>
      </c>
      <c r="R135" s="23" t="s">
        <v>2</v>
      </c>
    </row>
    <row r="136" spans="2:18" x14ac:dyDescent="0.25">
      <c r="B136" s="43"/>
      <c r="C136" s="44"/>
      <c r="D136" s="44"/>
      <c r="E136" s="44"/>
      <c r="F136" s="44"/>
      <c r="G136" s="44"/>
      <c r="H136" s="45"/>
      <c r="J136" s="29"/>
      <c r="L136" s="88"/>
      <c r="M136" s="44"/>
      <c r="N136" s="44"/>
      <c r="O136" s="44"/>
      <c r="P136" s="44"/>
      <c r="Q136" s="44"/>
      <c r="R136" s="45"/>
    </row>
    <row r="137" spans="2:18" x14ac:dyDescent="0.25">
      <c r="B137" s="39" t="s">
        <v>23</v>
      </c>
      <c r="C137" s="46"/>
      <c r="D137" s="1"/>
      <c r="E137" s="46"/>
      <c r="F137" s="1"/>
      <c r="G137" s="47"/>
      <c r="H137" s="23"/>
      <c r="J137" s="29"/>
      <c r="L137" s="39" t="s">
        <v>23</v>
      </c>
      <c r="M137" s="1"/>
      <c r="N137" s="1"/>
      <c r="O137" s="1"/>
      <c r="P137" s="1"/>
      <c r="Q137" s="1"/>
      <c r="R137" s="23"/>
    </row>
    <row r="138" spans="2:18" x14ac:dyDescent="0.25">
      <c r="B138" s="24" t="s">
        <v>24</v>
      </c>
      <c r="C138" s="48">
        <v>5500</v>
      </c>
      <c r="D138" s="1" t="s">
        <v>25</v>
      </c>
      <c r="E138" s="48">
        <f>1300/8000</f>
        <v>0.16250000000000001</v>
      </c>
      <c r="F138" s="1" t="s">
        <v>2</v>
      </c>
      <c r="G138" s="38">
        <f>C138*E138</f>
        <v>893.75</v>
      </c>
      <c r="H138" s="23" t="s">
        <v>2</v>
      </c>
      <c r="J138" s="29"/>
      <c r="L138" s="39" t="s">
        <v>24</v>
      </c>
      <c r="M138" s="49"/>
      <c r="N138" s="1" t="s">
        <v>25</v>
      </c>
      <c r="O138" s="49"/>
      <c r="P138" s="1" t="s">
        <v>2</v>
      </c>
      <c r="Q138" s="89">
        <f>M138*O138</f>
        <v>0</v>
      </c>
      <c r="R138" s="23" t="s">
        <v>2</v>
      </c>
    </row>
    <row r="139" spans="2:18" x14ac:dyDescent="0.25">
      <c r="B139" s="43"/>
      <c r="C139" s="50"/>
      <c r="D139" s="50"/>
      <c r="E139" s="50"/>
      <c r="F139" s="50"/>
      <c r="G139" s="50"/>
      <c r="H139" s="51"/>
      <c r="J139" s="29"/>
      <c r="L139" s="88"/>
      <c r="M139" s="44"/>
      <c r="N139" s="44"/>
      <c r="O139" s="44"/>
      <c r="P139" s="44"/>
      <c r="Q139" s="44"/>
      <c r="R139" s="45"/>
    </row>
    <row r="140" spans="2:18" x14ac:dyDescent="0.25">
      <c r="B140" s="52" t="s">
        <v>26</v>
      </c>
      <c r="C140" s="53" t="s">
        <v>7</v>
      </c>
      <c r="D140" s="53" t="s">
        <v>1</v>
      </c>
      <c r="E140" s="53" t="s">
        <v>8</v>
      </c>
      <c r="F140" s="53" t="s">
        <v>1</v>
      </c>
      <c r="G140" s="53"/>
      <c r="H140" s="54"/>
      <c r="J140" s="29"/>
      <c r="L140" s="39" t="s">
        <v>26</v>
      </c>
      <c r="M140" s="90" t="s">
        <v>7</v>
      </c>
      <c r="N140" s="90" t="s">
        <v>1</v>
      </c>
      <c r="O140" s="90" t="s">
        <v>8</v>
      </c>
      <c r="P140" s="90" t="s">
        <v>1</v>
      </c>
      <c r="Q140" s="90"/>
      <c r="R140" s="55"/>
    </row>
    <row r="141" spans="2:18" x14ac:dyDescent="0.25">
      <c r="B141" s="26" t="s">
        <v>10</v>
      </c>
      <c r="C141" s="37">
        <v>40</v>
      </c>
      <c r="D141" s="1" t="s">
        <v>11</v>
      </c>
      <c r="E141" s="37">
        <v>3</v>
      </c>
      <c r="F141" s="1" t="s">
        <v>2</v>
      </c>
      <c r="G141" s="38">
        <f>C141*E141</f>
        <v>120</v>
      </c>
      <c r="H141" s="23" t="s">
        <v>2</v>
      </c>
      <c r="J141" s="29"/>
      <c r="L141" s="24" t="s">
        <v>68</v>
      </c>
      <c r="M141" s="37">
        <v>15</v>
      </c>
      <c r="N141" s="1" t="s">
        <v>17</v>
      </c>
      <c r="O141" s="37">
        <v>3</v>
      </c>
      <c r="P141" s="1" t="s">
        <v>2</v>
      </c>
      <c r="Q141" s="38">
        <f>M141*O141</f>
        <v>45</v>
      </c>
      <c r="R141" s="23" t="s">
        <v>2</v>
      </c>
    </row>
    <row r="142" spans="2:18" x14ac:dyDescent="0.25">
      <c r="B142" s="26" t="s">
        <v>13</v>
      </c>
      <c r="C142" s="37">
        <v>150</v>
      </c>
      <c r="D142" s="1" t="s">
        <v>11</v>
      </c>
      <c r="E142" s="37">
        <v>0.63</v>
      </c>
      <c r="F142" s="1" t="s">
        <v>2</v>
      </c>
      <c r="G142" s="38">
        <f>C142*E142</f>
        <v>94.5</v>
      </c>
      <c r="H142" s="23" t="s">
        <v>2</v>
      </c>
      <c r="J142" s="29"/>
      <c r="L142" s="24" t="s">
        <v>69</v>
      </c>
      <c r="M142" s="37">
        <v>40</v>
      </c>
      <c r="N142" s="1" t="s">
        <v>11</v>
      </c>
      <c r="O142" s="37">
        <v>1.5</v>
      </c>
      <c r="P142" s="1" t="s">
        <v>2</v>
      </c>
      <c r="Q142" s="38">
        <f>M142*O142</f>
        <v>60</v>
      </c>
      <c r="R142" s="23" t="s">
        <v>2</v>
      </c>
    </row>
    <row r="143" spans="2:18" x14ac:dyDescent="0.25">
      <c r="B143" s="26" t="s">
        <v>14</v>
      </c>
      <c r="C143" s="37">
        <v>3</v>
      </c>
      <c r="D143" s="1" t="s">
        <v>15</v>
      </c>
      <c r="E143" s="37">
        <v>0.16</v>
      </c>
      <c r="F143" s="1" t="s">
        <v>2</v>
      </c>
      <c r="G143" s="38">
        <f>C143*E143</f>
        <v>0.48</v>
      </c>
      <c r="H143" s="23" t="s">
        <v>2</v>
      </c>
      <c r="J143" s="29"/>
      <c r="L143" s="24" t="s">
        <v>14</v>
      </c>
      <c r="M143" s="37"/>
      <c r="N143" s="1" t="s">
        <v>15</v>
      </c>
      <c r="O143" s="37"/>
      <c r="P143" s="1" t="s">
        <v>2</v>
      </c>
      <c r="Q143" s="38">
        <f>M143*O143</f>
        <v>0</v>
      </c>
      <c r="R143" s="23" t="s">
        <v>2</v>
      </c>
    </row>
    <row r="144" spans="2:18" x14ac:dyDescent="0.25">
      <c r="B144" s="26" t="s">
        <v>16</v>
      </c>
      <c r="C144" s="48">
        <v>1</v>
      </c>
      <c r="D144" s="1" t="s">
        <v>17</v>
      </c>
      <c r="E144" s="48">
        <v>10</v>
      </c>
      <c r="F144" s="1" t="s">
        <v>2</v>
      </c>
      <c r="G144" s="38">
        <f>C144*E144</f>
        <v>10</v>
      </c>
      <c r="H144" s="23" t="s">
        <v>2</v>
      </c>
      <c r="J144" s="29"/>
      <c r="L144" s="24" t="s">
        <v>16</v>
      </c>
      <c r="M144" s="37">
        <v>3</v>
      </c>
      <c r="N144" s="1" t="s">
        <v>17</v>
      </c>
      <c r="O144" s="37">
        <v>5</v>
      </c>
      <c r="P144" s="1" t="s">
        <v>2</v>
      </c>
      <c r="Q144" s="38">
        <f>M144*O144</f>
        <v>15</v>
      </c>
      <c r="R144" s="23" t="s">
        <v>2</v>
      </c>
    </row>
    <row r="145" spans="2:18" x14ac:dyDescent="0.25">
      <c r="B145" s="39" t="s">
        <v>28</v>
      </c>
      <c r="C145" s="46"/>
      <c r="D145" s="1"/>
      <c r="E145" s="46"/>
      <c r="F145" s="1"/>
      <c r="G145" s="40">
        <f>SUM(G141:G144)</f>
        <v>224.98</v>
      </c>
      <c r="H145" s="23" t="s">
        <v>2</v>
      </c>
      <c r="J145" s="29"/>
      <c r="L145" s="39" t="s">
        <v>28</v>
      </c>
      <c r="M145" s="1"/>
      <c r="N145" s="1"/>
      <c r="O145" s="1"/>
      <c r="P145" s="1"/>
      <c r="Q145" s="40">
        <f>SUM(Q141:Q144)</f>
        <v>120</v>
      </c>
      <c r="R145" s="23" t="s">
        <v>2</v>
      </c>
    </row>
    <row r="146" spans="2:18" x14ac:dyDescent="0.25">
      <c r="B146" s="24" t="s">
        <v>19</v>
      </c>
      <c r="C146" s="48">
        <v>140</v>
      </c>
      <c r="D146" s="1" t="s">
        <v>29</v>
      </c>
      <c r="E146" s="48">
        <v>3</v>
      </c>
      <c r="F146" s="1" t="s">
        <v>2</v>
      </c>
      <c r="G146" s="38">
        <f>C146*E146</f>
        <v>420</v>
      </c>
      <c r="H146" s="23" t="s">
        <v>2</v>
      </c>
      <c r="J146" s="29"/>
      <c r="L146" s="24" t="s">
        <v>21</v>
      </c>
      <c r="M146" s="37">
        <v>180</v>
      </c>
      <c r="N146" s="1" t="s">
        <v>29</v>
      </c>
      <c r="O146" s="37">
        <v>3</v>
      </c>
      <c r="P146" s="1" t="s">
        <v>2</v>
      </c>
      <c r="Q146" s="38">
        <f>M146*O146</f>
        <v>540</v>
      </c>
      <c r="R146" s="23" t="s">
        <v>2</v>
      </c>
    </row>
    <row r="147" spans="2:18" x14ac:dyDescent="0.25">
      <c r="B147" s="39" t="s">
        <v>30</v>
      </c>
      <c r="C147" s="1"/>
      <c r="D147" s="1"/>
      <c r="E147" s="1"/>
      <c r="F147" s="1"/>
      <c r="G147" s="60">
        <f>G145+G146</f>
        <v>644.98</v>
      </c>
      <c r="H147" s="23" t="s">
        <v>2</v>
      </c>
      <c r="J147" s="29"/>
      <c r="L147" s="39" t="s">
        <v>71</v>
      </c>
      <c r="M147" s="1"/>
      <c r="N147" s="1"/>
      <c r="O147" s="1"/>
      <c r="P147" s="1"/>
      <c r="Q147" s="60">
        <f>SUM(Q145:Q146)</f>
        <v>660</v>
      </c>
      <c r="R147" s="23" t="s">
        <v>2</v>
      </c>
    </row>
    <row r="148" spans="2:18" x14ac:dyDescent="0.25">
      <c r="B148" s="43"/>
      <c r="C148" s="44"/>
      <c r="D148" s="44"/>
      <c r="E148" s="44"/>
      <c r="F148" s="44"/>
      <c r="G148" s="44"/>
      <c r="H148" s="45"/>
      <c r="J148" s="29"/>
      <c r="L148" s="88"/>
      <c r="M148" s="44"/>
      <c r="N148" s="44"/>
      <c r="O148" s="44"/>
      <c r="P148" s="44"/>
      <c r="Q148" s="44"/>
      <c r="R148" s="45"/>
    </row>
    <row r="149" spans="2:18" x14ac:dyDescent="0.25">
      <c r="B149" s="39" t="s">
        <v>23</v>
      </c>
      <c r="C149" s="1"/>
      <c r="D149" s="1"/>
      <c r="E149" s="1"/>
      <c r="F149" s="1"/>
      <c r="G149" s="1"/>
      <c r="H149" s="23"/>
      <c r="J149" s="29"/>
      <c r="L149" s="39" t="s">
        <v>23</v>
      </c>
      <c r="M149" s="1"/>
      <c r="N149" s="1"/>
      <c r="O149" s="1"/>
      <c r="P149" s="1"/>
      <c r="Q149" s="1"/>
      <c r="R149" s="23"/>
    </row>
    <row r="150" spans="2:18" ht="15.75" thickBot="1" x14ac:dyDescent="0.3">
      <c r="B150" s="11" t="s">
        <v>24</v>
      </c>
      <c r="C150" s="56">
        <v>4700</v>
      </c>
      <c r="D150" s="18" t="s">
        <v>25</v>
      </c>
      <c r="E150" s="56">
        <v>0.16</v>
      </c>
      <c r="F150" s="18" t="s">
        <v>2</v>
      </c>
      <c r="G150" s="57">
        <f>C150*E150</f>
        <v>752</v>
      </c>
      <c r="H150" s="12" t="s">
        <v>2</v>
      </c>
      <c r="J150" s="29"/>
      <c r="L150" s="26" t="s">
        <v>72</v>
      </c>
      <c r="M150" s="37">
        <v>3500</v>
      </c>
      <c r="N150" s="1" t="s">
        <v>25</v>
      </c>
      <c r="O150" s="37">
        <v>0.16250000000000001</v>
      </c>
      <c r="P150" s="1" t="s">
        <v>2</v>
      </c>
      <c r="Q150" s="40">
        <f>M150*O150</f>
        <v>568.75</v>
      </c>
      <c r="R150" s="23" t="s">
        <v>2</v>
      </c>
    </row>
    <row r="151" spans="2:18" ht="15.75" thickBot="1" x14ac:dyDescent="0.3">
      <c r="B151" s="1"/>
      <c r="C151" s="46"/>
      <c r="D151" s="1"/>
      <c r="E151" s="46"/>
      <c r="F151" s="1"/>
      <c r="G151" s="19"/>
      <c r="H151" s="1"/>
      <c r="J151" s="29"/>
      <c r="L151" s="91" t="s">
        <v>73</v>
      </c>
      <c r="M151" s="56">
        <v>1200</v>
      </c>
      <c r="N151" s="18" t="s">
        <v>25</v>
      </c>
      <c r="O151" s="56">
        <v>0.3125</v>
      </c>
      <c r="P151" s="18" t="s">
        <v>2</v>
      </c>
      <c r="Q151" s="57">
        <f>M151*O151</f>
        <v>375</v>
      </c>
      <c r="R151" s="12" t="s">
        <v>2</v>
      </c>
    </row>
    <row r="152" spans="2:18" x14ac:dyDescent="0.25">
      <c r="J152" s="29"/>
    </row>
    <row r="153" spans="2:18" x14ac:dyDescent="0.25">
      <c r="J153" s="29"/>
    </row>
    <row r="154" spans="2:18" ht="15.75" thickBot="1" x14ac:dyDescent="0.3">
      <c r="I154" s="22"/>
      <c r="J154" s="58"/>
      <c r="K154" s="22"/>
      <c r="L154" s="9" t="s">
        <v>74</v>
      </c>
      <c r="M154" s="22"/>
      <c r="N154" s="22"/>
      <c r="O154" s="22"/>
      <c r="P154" s="22"/>
      <c r="Q154" s="22"/>
      <c r="R154" s="22"/>
    </row>
    <row r="155" spans="2:18" ht="15.75" thickBot="1" x14ac:dyDescent="0.3">
      <c r="J155" s="29"/>
    </row>
    <row r="156" spans="2:18" x14ac:dyDescent="0.25">
      <c r="J156" s="29"/>
      <c r="L156" s="34" t="s">
        <v>6</v>
      </c>
      <c r="M156" s="35" t="s">
        <v>7</v>
      </c>
      <c r="N156" s="35" t="s">
        <v>1</v>
      </c>
      <c r="O156" s="35" t="s">
        <v>8</v>
      </c>
      <c r="P156" s="35" t="s">
        <v>1</v>
      </c>
      <c r="Q156" s="35" t="s">
        <v>0</v>
      </c>
      <c r="R156" s="36"/>
    </row>
    <row r="157" spans="2:18" x14ac:dyDescent="0.25">
      <c r="J157" s="29"/>
      <c r="L157" s="24" t="s">
        <v>68</v>
      </c>
      <c r="M157" s="37">
        <v>35</v>
      </c>
      <c r="N157" s="1" t="s">
        <v>11</v>
      </c>
      <c r="O157" s="37">
        <v>3</v>
      </c>
      <c r="P157" s="1" t="s">
        <v>2</v>
      </c>
      <c r="Q157" s="38">
        <f>M157*O157</f>
        <v>105</v>
      </c>
      <c r="R157" s="23" t="s">
        <v>2</v>
      </c>
    </row>
    <row r="158" spans="2:18" x14ac:dyDescent="0.25">
      <c r="J158" s="29"/>
      <c r="L158" s="24" t="s">
        <v>69</v>
      </c>
      <c r="M158" s="37"/>
      <c r="N158" s="1" t="s">
        <v>11</v>
      </c>
      <c r="O158" s="37"/>
      <c r="P158" s="1" t="s">
        <v>2</v>
      </c>
      <c r="Q158" s="38">
        <f>M158*O158</f>
        <v>0</v>
      </c>
      <c r="R158" s="23" t="s">
        <v>2</v>
      </c>
    </row>
    <row r="159" spans="2:18" x14ac:dyDescent="0.25">
      <c r="J159" s="29"/>
      <c r="L159" s="24" t="s">
        <v>14</v>
      </c>
      <c r="M159" s="37"/>
      <c r="N159" s="1" t="s">
        <v>15</v>
      </c>
      <c r="O159" s="37"/>
      <c r="P159" s="1" t="s">
        <v>2</v>
      </c>
      <c r="Q159" s="38">
        <f>M159*O159</f>
        <v>0</v>
      </c>
      <c r="R159" s="23" t="s">
        <v>2</v>
      </c>
    </row>
    <row r="160" spans="2:18" x14ac:dyDescent="0.25">
      <c r="J160" s="29"/>
      <c r="L160" s="24" t="s">
        <v>16</v>
      </c>
      <c r="M160" s="37">
        <v>5</v>
      </c>
      <c r="N160" s="1" t="s">
        <v>17</v>
      </c>
      <c r="O160" s="37">
        <v>7.5</v>
      </c>
      <c r="P160" s="1" t="s">
        <v>2</v>
      </c>
      <c r="Q160" s="38">
        <f>M160*O160</f>
        <v>37.5</v>
      </c>
      <c r="R160" s="23" t="s">
        <v>2</v>
      </c>
    </row>
    <row r="161" spans="10:18" x14ac:dyDescent="0.25">
      <c r="J161" s="29"/>
      <c r="L161" s="39" t="s">
        <v>18</v>
      </c>
      <c r="M161" s="1"/>
      <c r="N161" s="1"/>
      <c r="O161" s="1"/>
      <c r="P161" s="1"/>
      <c r="Q161" s="40">
        <f>SUM(Q157:Q160)</f>
        <v>142.5</v>
      </c>
      <c r="R161" s="23" t="s">
        <v>2</v>
      </c>
    </row>
    <row r="162" spans="10:18" x14ac:dyDescent="0.25">
      <c r="J162" s="29"/>
      <c r="L162" s="24" t="s">
        <v>21</v>
      </c>
      <c r="M162" s="37">
        <v>166</v>
      </c>
      <c r="N162" s="1" t="s">
        <v>20</v>
      </c>
      <c r="O162" s="37">
        <v>3</v>
      </c>
      <c r="P162" s="1" t="s">
        <v>2</v>
      </c>
      <c r="Q162" s="38">
        <f>M162*O162</f>
        <v>498</v>
      </c>
      <c r="R162" s="23" t="s">
        <v>2</v>
      </c>
    </row>
    <row r="163" spans="10:18" x14ac:dyDescent="0.25">
      <c r="J163" s="29"/>
      <c r="L163" s="39" t="s">
        <v>70</v>
      </c>
      <c r="M163" s="1"/>
      <c r="N163" s="1"/>
      <c r="O163" s="1"/>
      <c r="P163" s="1"/>
      <c r="Q163" s="41">
        <f>SUM(Q161:Q162)</f>
        <v>640.5</v>
      </c>
      <c r="R163" s="23" t="s">
        <v>2</v>
      </c>
    </row>
    <row r="164" spans="10:18" x14ac:dyDescent="0.25">
      <c r="J164" s="29"/>
      <c r="L164" s="88"/>
      <c r="M164" s="44"/>
      <c r="N164" s="44"/>
      <c r="O164" s="44"/>
      <c r="P164" s="44"/>
      <c r="Q164" s="44"/>
      <c r="R164" s="45"/>
    </row>
    <row r="165" spans="10:18" x14ac:dyDescent="0.25">
      <c r="J165" s="29"/>
      <c r="L165" s="39" t="s">
        <v>23</v>
      </c>
      <c r="M165" s="1"/>
      <c r="N165" s="1"/>
      <c r="O165" s="1"/>
      <c r="P165" s="1"/>
      <c r="Q165" s="1"/>
      <c r="R165" s="23"/>
    </row>
    <row r="166" spans="10:18" x14ac:dyDescent="0.25">
      <c r="J166" s="29"/>
      <c r="L166" s="39" t="s">
        <v>24</v>
      </c>
      <c r="M166" s="49">
        <v>4100</v>
      </c>
      <c r="N166" s="1" t="s">
        <v>25</v>
      </c>
      <c r="O166" s="49">
        <v>0.16</v>
      </c>
      <c r="P166" s="1" t="s">
        <v>2</v>
      </c>
      <c r="Q166" s="38">
        <f>M166*O166</f>
        <v>656</v>
      </c>
      <c r="R166" s="23" t="s">
        <v>2</v>
      </c>
    </row>
    <row r="167" spans="10:18" x14ac:dyDescent="0.25">
      <c r="J167" s="29"/>
      <c r="L167" s="88"/>
      <c r="M167" s="44"/>
      <c r="N167" s="44"/>
      <c r="O167" s="44"/>
      <c r="P167" s="44"/>
      <c r="Q167" s="44"/>
      <c r="R167" s="45"/>
    </row>
    <row r="168" spans="10:18" x14ac:dyDescent="0.25">
      <c r="J168" s="29"/>
      <c r="L168" s="39" t="s">
        <v>26</v>
      </c>
      <c r="M168" s="90" t="s">
        <v>7</v>
      </c>
      <c r="N168" s="90" t="s">
        <v>1</v>
      </c>
      <c r="O168" s="90" t="s">
        <v>8</v>
      </c>
      <c r="P168" s="90" t="s">
        <v>1</v>
      </c>
      <c r="Q168" s="90"/>
      <c r="R168" s="55"/>
    </row>
    <row r="169" spans="10:18" x14ac:dyDescent="0.25">
      <c r="J169" s="29"/>
      <c r="L169" s="24" t="s">
        <v>68</v>
      </c>
      <c r="M169" s="37"/>
      <c r="N169" s="1" t="s">
        <v>17</v>
      </c>
      <c r="O169" s="37"/>
      <c r="P169" s="1" t="s">
        <v>2</v>
      </c>
      <c r="Q169" s="38">
        <f>M169*O169</f>
        <v>0</v>
      </c>
      <c r="R169" s="23" t="s">
        <v>2</v>
      </c>
    </row>
    <row r="170" spans="10:18" x14ac:dyDescent="0.25">
      <c r="J170" s="29"/>
      <c r="L170" s="24" t="s">
        <v>75</v>
      </c>
      <c r="M170" s="37">
        <v>45</v>
      </c>
      <c r="N170" s="1" t="s">
        <v>11</v>
      </c>
      <c r="O170" s="37">
        <v>1.5</v>
      </c>
      <c r="P170" s="1" t="s">
        <v>2</v>
      </c>
      <c r="Q170" s="38">
        <f>M170*O170</f>
        <v>67.5</v>
      </c>
      <c r="R170" s="23" t="s">
        <v>2</v>
      </c>
    </row>
    <row r="171" spans="10:18" x14ac:dyDescent="0.25">
      <c r="J171" s="29"/>
      <c r="L171" s="24" t="s">
        <v>14</v>
      </c>
      <c r="M171" s="37"/>
      <c r="N171" s="1" t="s">
        <v>15</v>
      </c>
      <c r="O171" s="37"/>
      <c r="P171" s="1" t="s">
        <v>2</v>
      </c>
      <c r="Q171" s="38">
        <f>M171*O171</f>
        <v>0</v>
      </c>
      <c r="R171" s="23" t="s">
        <v>2</v>
      </c>
    </row>
    <row r="172" spans="10:18" x14ac:dyDescent="0.25">
      <c r="J172" s="29"/>
      <c r="L172" s="24" t="s">
        <v>16</v>
      </c>
      <c r="M172" s="37">
        <v>3</v>
      </c>
      <c r="N172" s="1" t="s">
        <v>17</v>
      </c>
      <c r="O172" s="37">
        <v>5</v>
      </c>
      <c r="P172" s="1" t="s">
        <v>2</v>
      </c>
      <c r="Q172" s="38">
        <f>M172*O172</f>
        <v>15</v>
      </c>
      <c r="R172" s="23" t="s">
        <v>2</v>
      </c>
    </row>
    <row r="173" spans="10:18" x14ac:dyDescent="0.25">
      <c r="J173" s="29"/>
      <c r="L173" s="39" t="s">
        <v>28</v>
      </c>
      <c r="M173" s="1"/>
      <c r="N173" s="1"/>
      <c r="O173" s="1"/>
      <c r="P173" s="1"/>
      <c r="Q173" s="40">
        <f>SUM(Q169:Q172)</f>
        <v>82.5</v>
      </c>
      <c r="R173" s="23" t="s">
        <v>2</v>
      </c>
    </row>
    <row r="174" spans="10:18" x14ac:dyDescent="0.25">
      <c r="J174" s="29"/>
      <c r="L174" s="24" t="s">
        <v>21</v>
      </c>
      <c r="M174" s="37">
        <v>171</v>
      </c>
      <c r="N174" s="1" t="s">
        <v>29</v>
      </c>
      <c r="O174" s="37">
        <v>3</v>
      </c>
      <c r="P174" s="1" t="s">
        <v>2</v>
      </c>
      <c r="Q174" s="38">
        <f>M174*O174</f>
        <v>513</v>
      </c>
      <c r="R174" s="23" t="s">
        <v>2</v>
      </c>
    </row>
    <row r="175" spans="10:18" x14ac:dyDescent="0.25">
      <c r="J175" s="29"/>
      <c r="L175" s="39" t="s">
        <v>71</v>
      </c>
      <c r="M175" s="1"/>
      <c r="N175" s="1"/>
      <c r="O175" s="1"/>
      <c r="P175" s="1"/>
      <c r="Q175" s="38">
        <f>SUM(Q173:Q174)</f>
        <v>595.5</v>
      </c>
      <c r="R175" s="23" t="s">
        <v>2</v>
      </c>
    </row>
    <row r="176" spans="10:18" x14ac:dyDescent="0.25">
      <c r="J176" s="29"/>
      <c r="L176" s="88"/>
      <c r="M176" s="44"/>
      <c r="N176" s="44"/>
      <c r="O176" s="44"/>
      <c r="P176" s="44"/>
      <c r="Q176" s="44"/>
      <c r="R176" s="45"/>
    </row>
    <row r="177" spans="1:35" x14ac:dyDescent="0.25">
      <c r="J177" s="29"/>
      <c r="L177" s="39" t="s">
        <v>23</v>
      </c>
      <c r="M177" s="1"/>
      <c r="N177" s="1"/>
      <c r="O177" s="1"/>
      <c r="P177" s="1"/>
      <c r="Q177" s="1"/>
      <c r="R177" s="23"/>
    </row>
    <row r="178" spans="1:35" x14ac:dyDescent="0.25">
      <c r="J178" s="29"/>
      <c r="L178" s="26" t="s">
        <v>72</v>
      </c>
      <c r="M178" s="37"/>
      <c r="N178" s="1" t="s">
        <v>25</v>
      </c>
      <c r="O178" s="37"/>
      <c r="P178" s="1" t="s">
        <v>2</v>
      </c>
      <c r="Q178" s="40"/>
      <c r="R178" s="23" t="s">
        <v>2</v>
      </c>
    </row>
    <row r="179" spans="1:35" ht="15.75" thickBot="1" x14ac:dyDescent="0.3">
      <c r="J179" s="29"/>
      <c r="L179" s="91" t="s">
        <v>73</v>
      </c>
      <c r="M179" s="56">
        <v>2000</v>
      </c>
      <c r="N179" s="18" t="s">
        <v>25</v>
      </c>
      <c r="O179" s="56">
        <v>0.5</v>
      </c>
      <c r="P179" s="18" t="s">
        <v>2</v>
      </c>
      <c r="Q179" s="57">
        <f>M179*O179</f>
        <v>1000</v>
      </c>
      <c r="R179" s="12" t="s">
        <v>2</v>
      </c>
    </row>
    <row r="181" spans="1:35" s="9" customFormat="1" ht="15.75" thickBot="1" x14ac:dyDescent="0.3">
      <c r="A181" s="22"/>
      <c r="B181" s="9" t="s">
        <v>76</v>
      </c>
      <c r="J181" s="62"/>
    </row>
    <row r="182" spans="1:35" s="64" customFormat="1" ht="14.25" customHeight="1" x14ac:dyDescent="0.25">
      <c r="A182" s="63"/>
      <c r="B182" s="64" t="s">
        <v>44</v>
      </c>
      <c r="D182" s="64" t="s">
        <v>1</v>
      </c>
      <c r="E182" s="65" t="s">
        <v>45</v>
      </c>
      <c r="G182" s="65"/>
      <c r="J182" s="27"/>
      <c r="M182" s="65"/>
    </row>
    <row r="183" spans="1:35" s="67" customFormat="1" ht="12.75" customHeight="1" x14ac:dyDescent="0.25">
      <c r="A183" s="66"/>
      <c r="E183" s="68">
        <v>1</v>
      </c>
      <c r="F183" s="67">
        <v>2</v>
      </c>
      <c r="G183" s="68">
        <v>3</v>
      </c>
      <c r="H183" s="67">
        <v>4</v>
      </c>
      <c r="I183" s="67">
        <v>5</v>
      </c>
      <c r="J183" s="27">
        <v>6</v>
      </c>
      <c r="K183" s="67">
        <v>7</v>
      </c>
      <c r="L183" s="67">
        <v>8</v>
      </c>
      <c r="M183" s="68">
        <v>9</v>
      </c>
      <c r="N183" s="67">
        <v>10</v>
      </c>
      <c r="O183" s="67">
        <v>11</v>
      </c>
      <c r="P183" s="67">
        <v>12</v>
      </c>
      <c r="Q183" s="67">
        <v>13</v>
      </c>
      <c r="R183" s="67">
        <v>14</v>
      </c>
      <c r="S183" s="67">
        <v>15</v>
      </c>
      <c r="T183" s="67">
        <v>16</v>
      </c>
      <c r="U183" s="67">
        <v>17</v>
      </c>
      <c r="V183" s="67">
        <v>18</v>
      </c>
      <c r="W183" s="67">
        <v>19</v>
      </c>
      <c r="X183" s="67">
        <v>20</v>
      </c>
      <c r="Y183" s="67">
        <v>21</v>
      </c>
      <c r="Z183" s="67">
        <v>22</v>
      </c>
      <c r="AA183" s="67">
        <v>23</v>
      </c>
      <c r="AB183" s="67">
        <v>24</v>
      </c>
      <c r="AC183" s="67">
        <v>25</v>
      </c>
      <c r="AD183" s="67">
        <v>26</v>
      </c>
      <c r="AE183" s="67">
        <v>27</v>
      </c>
      <c r="AF183" s="67">
        <v>28</v>
      </c>
      <c r="AG183" s="67">
        <v>29</v>
      </c>
      <c r="AH183" s="67">
        <v>30</v>
      </c>
      <c r="AI183" s="69"/>
    </row>
    <row r="184" spans="1:35" s="67" customFormat="1" x14ac:dyDescent="0.25">
      <c r="A184" s="66"/>
      <c r="E184" s="68"/>
      <c r="G184" s="68"/>
      <c r="J184" s="27"/>
      <c r="M184" s="68"/>
      <c r="AI184" s="69"/>
    </row>
    <row r="185" spans="1:35" s="67" customFormat="1" ht="15.75" thickBot="1" x14ac:dyDescent="0.3">
      <c r="A185" s="66"/>
      <c r="B185" s="67" t="s">
        <v>46</v>
      </c>
      <c r="D185" s="70" t="s">
        <v>47</v>
      </c>
      <c r="E185" s="71">
        <f>$G$133</f>
        <v>209.98</v>
      </c>
      <c r="F185" s="71">
        <f t="shared" ref="F185:AH185" si="6">$G$145</f>
        <v>224.98</v>
      </c>
      <c r="G185" s="71">
        <f t="shared" si="6"/>
        <v>224.98</v>
      </c>
      <c r="H185" s="71">
        <f t="shared" si="6"/>
        <v>224.98</v>
      </c>
      <c r="I185" s="71">
        <f t="shared" si="6"/>
        <v>224.98</v>
      </c>
      <c r="J185" s="71">
        <f t="shared" si="6"/>
        <v>224.98</v>
      </c>
      <c r="K185" s="71">
        <f t="shared" si="6"/>
        <v>224.98</v>
      </c>
      <c r="L185" s="71">
        <f t="shared" si="6"/>
        <v>224.98</v>
      </c>
      <c r="M185" s="71">
        <f t="shared" si="6"/>
        <v>224.98</v>
      </c>
      <c r="N185" s="71">
        <f t="shared" si="6"/>
        <v>224.98</v>
      </c>
      <c r="O185" s="71">
        <f t="shared" si="6"/>
        <v>224.98</v>
      </c>
      <c r="P185" s="71">
        <f t="shared" si="6"/>
        <v>224.98</v>
      </c>
      <c r="Q185" s="71">
        <f t="shared" si="6"/>
        <v>224.98</v>
      </c>
      <c r="R185" s="71">
        <f t="shared" si="6"/>
        <v>224.98</v>
      </c>
      <c r="S185" s="71">
        <f t="shared" si="6"/>
        <v>224.98</v>
      </c>
      <c r="T185" s="71">
        <f t="shared" si="6"/>
        <v>224.98</v>
      </c>
      <c r="U185" s="71">
        <f t="shared" si="6"/>
        <v>224.98</v>
      </c>
      <c r="V185" s="71">
        <f t="shared" si="6"/>
        <v>224.98</v>
      </c>
      <c r="W185" s="71">
        <f t="shared" si="6"/>
        <v>224.98</v>
      </c>
      <c r="X185" s="71">
        <f t="shared" si="6"/>
        <v>224.98</v>
      </c>
      <c r="Y185" s="71">
        <f t="shared" si="6"/>
        <v>224.98</v>
      </c>
      <c r="Z185" s="71">
        <f t="shared" si="6"/>
        <v>224.98</v>
      </c>
      <c r="AA185" s="71">
        <f t="shared" si="6"/>
        <v>224.98</v>
      </c>
      <c r="AB185" s="71">
        <f t="shared" si="6"/>
        <v>224.98</v>
      </c>
      <c r="AC185" s="71">
        <f t="shared" si="6"/>
        <v>224.98</v>
      </c>
      <c r="AD185" s="71">
        <f t="shared" si="6"/>
        <v>224.98</v>
      </c>
      <c r="AE185" s="71">
        <f t="shared" si="6"/>
        <v>224.98</v>
      </c>
      <c r="AF185" s="71">
        <f t="shared" si="6"/>
        <v>224.98</v>
      </c>
      <c r="AG185" s="71">
        <f t="shared" si="6"/>
        <v>224.98</v>
      </c>
      <c r="AH185" s="71">
        <f t="shared" si="6"/>
        <v>224.98</v>
      </c>
      <c r="AI185" s="69"/>
    </row>
    <row r="186" spans="1:35" s="67" customFormat="1" ht="16.5" thickTop="1" thickBot="1" x14ac:dyDescent="0.3">
      <c r="A186" s="66"/>
      <c r="B186" s="67" t="s">
        <v>48</v>
      </c>
      <c r="D186" s="70" t="s">
        <v>47</v>
      </c>
      <c r="E186" s="71">
        <f>$G$134</f>
        <v>480</v>
      </c>
      <c r="F186" s="71">
        <f t="shared" ref="F186:AH186" si="7">$G$146</f>
        <v>420</v>
      </c>
      <c r="G186" s="71">
        <f t="shared" si="7"/>
        <v>420</v>
      </c>
      <c r="H186" s="71">
        <f t="shared" si="7"/>
        <v>420</v>
      </c>
      <c r="I186" s="71">
        <f t="shared" si="7"/>
        <v>420</v>
      </c>
      <c r="J186" s="71">
        <f t="shared" si="7"/>
        <v>420</v>
      </c>
      <c r="K186" s="71">
        <f t="shared" si="7"/>
        <v>420</v>
      </c>
      <c r="L186" s="71">
        <f t="shared" si="7"/>
        <v>420</v>
      </c>
      <c r="M186" s="71">
        <f t="shared" si="7"/>
        <v>420</v>
      </c>
      <c r="N186" s="71">
        <f t="shared" si="7"/>
        <v>420</v>
      </c>
      <c r="O186" s="71">
        <f t="shared" si="7"/>
        <v>420</v>
      </c>
      <c r="P186" s="71">
        <f t="shared" si="7"/>
        <v>420</v>
      </c>
      <c r="Q186" s="71">
        <f t="shared" si="7"/>
        <v>420</v>
      </c>
      <c r="R186" s="71">
        <f t="shared" si="7"/>
        <v>420</v>
      </c>
      <c r="S186" s="71">
        <f t="shared" si="7"/>
        <v>420</v>
      </c>
      <c r="T186" s="71">
        <f t="shared" si="7"/>
        <v>420</v>
      </c>
      <c r="U186" s="71">
        <f t="shared" si="7"/>
        <v>420</v>
      </c>
      <c r="V186" s="71">
        <f t="shared" si="7"/>
        <v>420</v>
      </c>
      <c r="W186" s="71">
        <f t="shared" si="7"/>
        <v>420</v>
      </c>
      <c r="X186" s="71">
        <f t="shared" si="7"/>
        <v>420</v>
      </c>
      <c r="Y186" s="71">
        <f t="shared" si="7"/>
        <v>420</v>
      </c>
      <c r="Z186" s="71">
        <f t="shared" si="7"/>
        <v>420</v>
      </c>
      <c r="AA186" s="71">
        <f t="shared" si="7"/>
        <v>420</v>
      </c>
      <c r="AB186" s="71">
        <f t="shared" si="7"/>
        <v>420</v>
      </c>
      <c r="AC186" s="71">
        <f t="shared" si="7"/>
        <v>420</v>
      </c>
      <c r="AD186" s="71">
        <f t="shared" si="7"/>
        <v>420</v>
      </c>
      <c r="AE186" s="71">
        <f t="shared" si="7"/>
        <v>420</v>
      </c>
      <c r="AF186" s="71">
        <f t="shared" si="7"/>
        <v>420</v>
      </c>
      <c r="AG186" s="71">
        <f t="shared" si="7"/>
        <v>420</v>
      </c>
      <c r="AH186" s="71">
        <f t="shared" si="7"/>
        <v>420</v>
      </c>
      <c r="AI186" s="69"/>
    </row>
    <row r="187" spans="1:35" s="70" customFormat="1" ht="15.75" thickTop="1" x14ac:dyDescent="0.25">
      <c r="A187" s="73"/>
      <c r="B187" s="74" t="s">
        <v>49</v>
      </c>
      <c r="C187" s="74"/>
      <c r="D187" s="70" t="s">
        <v>47</v>
      </c>
      <c r="E187" s="75">
        <f t="shared" ref="E187:AH187" si="8">SUM(E185:E186)</f>
        <v>689.98</v>
      </c>
      <c r="F187" s="75">
        <f t="shared" si="8"/>
        <v>644.98</v>
      </c>
      <c r="G187" s="75">
        <f t="shared" si="8"/>
        <v>644.98</v>
      </c>
      <c r="H187" s="75">
        <f t="shared" si="8"/>
        <v>644.98</v>
      </c>
      <c r="I187" s="75">
        <f t="shared" si="8"/>
        <v>644.98</v>
      </c>
      <c r="J187" s="60">
        <f t="shared" si="8"/>
        <v>644.98</v>
      </c>
      <c r="K187" s="75">
        <f t="shared" si="8"/>
        <v>644.98</v>
      </c>
      <c r="L187" s="75">
        <f t="shared" si="8"/>
        <v>644.98</v>
      </c>
      <c r="M187" s="75">
        <f t="shared" si="8"/>
        <v>644.98</v>
      </c>
      <c r="N187" s="75">
        <f t="shared" si="8"/>
        <v>644.98</v>
      </c>
      <c r="O187" s="75">
        <f t="shared" si="8"/>
        <v>644.98</v>
      </c>
      <c r="P187" s="75">
        <f t="shared" si="8"/>
        <v>644.98</v>
      </c>
      <c r="Q187" s="75">
        <f t="shared" si="8"/>
        <v>644.98</v>
      </c>
      <c r="R187" s="75">
        <f t="shared" si="8"/>
        <v>644.98</v>
      </c>
      <c r="S187" s="75">
        <f t="shared" si="8"/>
        <v>644.98</v>
      </c>
      <c r="T187" s="75">
        <f t="shared" si="8"/>
        <v>644.98</v>
      </c>
      <c r="U187" s="75">
        <f t="shared" si="8"/>
        <v>644.98</v>
      </c>
      <c r="V187" s="75">
        <f t="shared" si="8"/>
        <v>644.98</v>
      </c>
      <c r="W187" s="75">
        <f t="shared" si="8"/>
        <v>644.98</v>
      </c>
      <c r="X187" s="75">
        <f t="shared" si="8"/>
        <v>644.98</v>
      </c>
      <c r="Y187" s="75">
        <f t="shared" si="8"/>
        <v>644.98</v>
      </c>
      <c r="Z187" s="75">
        <f t="shared" si="8"/>
        <v>644.98</v>
      </c>
      <c r="AA187" s="75">
        <f t="shared" si="8"/>
        <v>644.98</v>
      </c>
      <c r="AB187" s="75">
        <f t="shared" si="8"/>
        <v>644.98</v>
      </c>
      <c r="AC187" s="75">
        <f t="shared" si="8"/>
        <v>644.98</v>
      </c>
      <c r="AD187" s="75">
        <f t="shared" si="8"/>
        <v>644.98</v>
      </c>
      <c r="AE187" s="75">
        <f t="shared" si="8"/>
        <v>644.98</v>
      </c>
      <c r="AF187" s="75">
        <f t="shared" si="8"/>
        <v>644.98</v>
      </c>
      <c r="AG187" s="75">
        <f t="shared" si="8"/>
        <v>644.98</v>
      </c>
      <c r="AH187" s="75">
        <f t="shared" si="8"/>
        <v>644.98</v>
      </c>
      <c r="AI187" s="74"/>
    </row>
    <row r="188" spans="1:35" s="67" customFormat="1" ht="12.75" customHeight="1" x14ac:dyDescent="0.25">
      <c r="A188" s="66"/>
      <c r="E188" s="76"/>
      <c r="F188" s="77"/>
      <c r="G188" s="77"/>
      <c r="H188" s="77"/>
      <c r="I188" s="77"/>
      <c r="J188" s="2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77"/>
      <c r="AE188" s="77"/>
      <c r="AF188" s="77"/>
      <c r="AG188" s="77"/>
      <c r="AH188" s="77"/>
    </row>
    <row r="189" spans="1:35" s="64" customFormat="1" ht="13.5" customHeight="1" x14ac:dyDescent="0.25">
      <c r="A189" s="63"/>
      <c r="B189" s="64" t="s">
        <v>50</v>
      </c>
      <c r="D189" s="64" t="s">
        <v>1</v>
      </c>
      <c r="E189" s="65"/>
      <c r="J189" s="27"/>
    </row>
    <row r="190" spans="1:35" s="67" customFormat="1" ht="12.75" customHeight="1" x14ac:dyDescent="0.25">
      <c r="A190" s="66"/>
      <c r="D190" s="69"/>
      <c r="E190" s="70"/>
      <c r="F190" s="78"/>
      <c r="G190" s="78"/>
      <c r="H190" s="78"/>
      <c r="I190" s="78"/>
      <c r="J190" s="27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</row>
    <row r="191" spans="1:35" s="74" customFormat="1" ht="12.75" customHeight="1" thickBot="1" x14ac:dyDescent="0.3">
      <c r="A191" s="79"/>
      <c r="B191" s="74" t="s">
        <v>51</v>
      </c>
      <c r="D191" s="70" t="s">
        <v>47</v>
      </c>
      <c r="E191" s="71">
        <f>$G$150</f>
        <v>752</v>
      </c>
      <c r="F191" s="71">
        <f>$G$150</f>
        <v>752</v>
      </c>
      <c r="G191" s="71">
        <f>$G$150</f>
        <v>752</v>
      </c>
      <c r="H191" s="71">
        <f t="shared" ref="H191:AH191" si="9">$G$150</f>
        <v>752</v>
      </c>
      <c r="I191" s="71">
        <f t="shared" si="9"/>
        <v>752</v>
      </c>
      <c r="J191" s="71">
        <f t="shared" si="9"/>
        <v>752</v>
      </c>
      <c r="K191" s="71">
        <f t="shared" si="9"/>
        <v>752</v>
      </c>
      <c r="L191" s="71">
        <f t="shared" si="9"/>
        <v>752</v>
      </c>
      <c r="M191" s="71">
        <f t="shared" si="9"/>
        <v>752</v>
      </c>
      <c r="N191" s="71">
        <f t="shared" si="9"/>
        <v>752</v>
      </c>
      <c r="O191" s="71">
        <f t="shared" si="9"/>
        <v>752</v>
      </c>
      <c r="P191" s="71">
        <f t="shared" si="9"/>
        <v>752</v>
      </c>
      <c r="Q191" s="71">
        <f t="shared" si="9"/>
        <v>752</v>
      </c>
      <c r="R191" s="71">
        <f t="shared" si="9"/>
        <v>752</v>
      </c>
      <c r="S191" s="71">
        <f t="shared" si="9"/>
        <v>752</v>
      </c>
      <c r="T191" s="71">
        <f t="shared" si="9"/>
        <v>752</v>
      </c>
      <c r="U191" s="71">
        <f t="shared" si="9"/>
        <v>752</v>
      </c>
      <c r="V191" s="71">
        <f t="shared" si="9"/>
        <v>752</v>
      </c>
      <c r="W191" s="71">
        <f t="shared" si="9"/>
        <v>752</v>
      </c>
      <c r="X191" s="71">
        <f t="shared" si="9"/>
        <v>752</v>
      </c>
      <c r="Y191" s="71">
        <f t="shared" si="9"/>
        <v>752</v>
      </c>
      <c r="Z191" s="71">
        <f t="shared" si="9"/>
        <v>752</v>
      </c>
      <c r="AA191" s="71">
        <f t="shared" si="9"/>
        <v>752</v>
      </c>
      <c r="AB191" s="71">
        <f t="shared" si="9"/>
        <v>752</v>
      </c>
      <c r="AC191" s="71">
        <f t="shared" si="9"/>
        <v>752</v>
      </c>
      <c r="AD191" s="71">
        <f t="shared" si="9"/>
        <v>752</v>
      </c>
      <c r="AE191" s="71">
        <f t="shared" si="9"/>
        <v>752</v>
      </c>
      <c r="AF191" s="71">
        <f t="shared" si="9"/>
        <v>752</v>
      </c>
      <c r="AG191" s="71">
        <f t="shared" si="9"/>
        <v>752</v>
      </c>
      <c r="AH191" s="71">
        <f t="shared" si="9"/>
        <v>752</v>
      </c>
    </row>
    <row r="192" spans="1:35" s="66" customFormat="1" ht="12.75" customHeight="1" thickTop="1" x14ac:dyDescent="0.25">
      <c r="D192" s="80"/>
      <c r="E192" s="81"/>
      <c r="F192" s="82"/>
      <c r="G192" s="81"/>
      <c r="H192" s="82"/>
      <c r="I192" s="82"/>
      <c r="J192" s="27"/>
      <c r="K192" s="82"/>
      <c r="L192" s="82"/>
      <c r="M192" s="81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  <c r="AH192" s="82"/>
    </row>
    <row r="193" spans="2:36" s="63" customFormat="1" ht="12.75" customHeight="1" x14ac:dyDescent="0.25">
      <c r="B193" s="64" t="s">
        <v>52</v>
      </c>
      <c r="E193" s="83"/>
      <c r="F193" s="84"/>
      <c r="G193" s="83"/>
      <c r="H193" s="84"/>
      <c r="I193" s="84"/>
      <c r="J193" s="27"/>
      <c r="K193" s="84"/>
      <c r="L193" s="84"/>
      <c r="M193" s="83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  <c r="AA193" s="84"/>
      <c r="AB193" s="84"/>
      <c r="AC193" s="84"/>
      <c r="AD193" s="84"/>
      <c r="AE193" s="84"/>
      <c r="AF193" s="84"/>
      <c r="AG193" s="84"/>
      <c r="AH193" s="84"/>
    </row>
    <row r="194" spans="2:36" s="66" customFormat="1" ht="12.75" customHeight="1" x14ac:dyDescent="0.25">
      <c r="D194" s="80"/>
      <c r="E194" s="81"/>
      <c r="F194" s="82"/>
      <c r="G194" s="81"/>
      <c r="H194" s="82"/>
      <c r="I194" s="82"/>
      <c r="J194" s="27"/>
      <c r="K194" s="82"/>
      <c r="L194" s="82"/>
      <c r="M194" s="81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  <c r="AF194" s="82"/>
      <c r="AG194" s="82"/>
      <c r="AH194" s="82"/>
    </row>
    <row r="195" spans="2:36" s="79" customFormat="1" ht="12.75" customHeight="1" x14ac:dyDescent="0.25">
      <c r="B195" s="79" t="s">
        <v>53</v>
      </c>
      <c r="D195" s="70" t="s">
        <v>47</v>
      </c>
      <c r="E195" s="85">
        <f t="shared" ref="E195:AH195" si="10">E191-E187</f>
        <v>62.019999999999982</v>
      </c>
      <c r="F195" s="85">
        <f t="shared" si="10"/>
        <v>107.01999999999998</v>
      </c>
      <c r="G195" s="85">
        <f t="shared" si="10"/>
        <v>107.01999999999998</v>
      </c>
      <c r="H195" s="85">
        <f t="shared" si="10"/>
        <v>107.01999999999998</v>
      </c>
      <c r="I195" s="85">
        <f t="shared" si="10"/>
        <v>107.01999999999998</v>
      </c>
      <c r="J195" s="38">
        <f t="shared" si="10"/>
        <v>107.01999999999998</v>
      </c>
      <c r="K195" s="85">
        <f t="shared" si="10"/>
        <v>107.01999999999998</v>
      </c>
      <c r="L195" s="85">
        <f t="shared" si="10"/>
        <v>107.01999999999998</v>
      </c>
      <c r="M195" s="85">
        <f t="shared" si="10"/>
        <v>107.01999999999998</v>
      </c>
      <c r="N195" s="85">
        <f t="shared" si="10"/>
        <v>107.01999999999998</v>
      </c>
      <c r="O195" s="85">
        <f t="shared" si="10"/>
        <v>107.01999999999998</v>
      </c>
      <c r="P195" s="85">
        <f t="shared" si="10"/>
        <v>107.01999999999998</v>
      </c>
      <c r="Q195" s="85">
        <f t="shared" si="10"/>
        <v>107.01999999999998</v>
      </c>
      <c r="R195" s="85">
        <f t="shared" si="10"/>
        <v>107.01999999999998</v>
      </c>
      <c r="S195" s="85">
        <f t="shared" si="10"/>
        <v>107.01999999999998</v>
      </c>
      <c r="T195" s="85">
        <f t="shared" si="10"/>
        <v>107.01999999999998</v>
      </c>
      <c r="U195" s="85">
        <f t="shared" si="10"/>
        <v>107.01999999999998</v>
      </c>
      <c r="V195" s="85">
        <f t="shared" si="10"/>
        <v>107.01999999999998</v>
      </c>
      <c r="W195" s="85">
        <f t="shared" si="10"/>
        <v>107.01999999999998</v>
      </c>
      <c r="X195" s="85">
        <f t="shared" si="10"/>
        <v>107.01999999999998</v>
      </c>
      <c r="Y195" s="85">
        <f t="shared" si="10"/>
        <v>107.01999999999998</v>
      </c>
      <c r="Z195" s="85">
        <f t="shared" si="10"/>
        <v>107.01999999999998</v>
      </c>
      <c r="AA195" s="85">
        <f t="shared" si="10"/>
        <v>107.01999999999998</v>
      </c>
      <c r="AB195" s="85">
        <f t="shared" si="10"/>
        <v>107.01999999999998</v>
      </c>
      <c r="AC195" s="85">
        <f t="shared" si="10"/>
        <v>107.01999999999998</v>
      </c>
      <c r="AD195" s="85">
        <f t="shared" si="10"/>
        <v>107.01999999999998</v>
      </c>
      <c r="AE195" s="85">
        <f t="shared" si="10"/>
        <v>107.01999999999998</v>
      </c>
      <c r="AF195" s="85">
        <f t="shared" si="10"/>
        <v>107.01999999999998</v>
      </c>
      <c r="AG195" s="85">
        <f t="shared" si="10"/>
        <v>107.01999999999998</v>
      </c>
      <c r="AH195" s="85">
        <f t="shared" si="10"/>
        <v>107.01999999999998</v>
      </c>
      <c r="AJ195" s="79">
        <f>AVERAGE(E195:AH195)</f>
        <v>105.51999999999998</v>
      </c>
    </row>
    <row r="196" spans="2:36" s="66" customFormat="1" ht="12.75" customHeight="1" x14ac:dyDescent="0.25">
      <c r="D196" s="80"/>
      <c r="E196" s="81"/>
      <c r="F196" s="82"/>
      <c r="G196" s="86"/>
      <c r="H196" s="82"/>
      <c r="I196" s="82"/>
      <c r="J196" s="27"/>
      <c r="K196" s="82"/>
      <c r="L196" s="82"/>
      <c r="M196" s="81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  <c r="AF196" s="82"/>
      <c r="AG196" s="82"/>
      <c r="AH196" s="82"/>
    </row>
    <row r="197" spans="2:36" s="79" customFormat="1" ht="12.75" customHeight="1" x14ac:dyDescent="0.25">
      <c r="B197" s="79" t="s">
        <v>54</v>
      </c>
      <c r="D197" s="70" t="s">
        <v>47</v>
      </c>
      <c r="E197" s="87">
        <f>E195</f>
        <v>62.019999999999982</v>
      </c>
      <c r="F197" s="87">
        <f t="shared" ref="F197:AH197" si="11">E197+F195</f>
        <v>169.03999999999996</v>
      </c>
      <c r="G197" s="87">
        <f t="shared" si="11"/>
        <v>276.05999999999995</v>
      </c>
      <c r="H197" s="87">
        <f t="shared" si="11"/>
        <v>383.07999999999993</v>
      </c>
      <c r="I197" s="87">
        <f t="shared" si="11"/>
        <v>490.09999999999991</v>
      </c>
      <c r="J197" s="60">
        <f t="shared" si="11"/>
        <v>597.11999999999989</v>
      </c>
      <c r="K197" s="87">
        <f t="shared" si="11"/>
        <v>704.13999999999987</v>
      </c>
      <c r="L197" s="87">
        <f t="shared" si="11"/>
        <v>811.15999999999985</v>
      </c>
      <c r="M197" s="87">
        <f t="shared" si="11"/>
        <v>918.17999999999984</v>
      </c>
      <c r="N197" s="87">
        <f t="shared" si="11"/>
        <v>1025.1999999999998</v>
      </c>
      <c r="O197" s="87">
        <f t="shared" si="11"/>
        <v>1132.2199999999998</v>
      </c>
      <c r="P197" s="87">
        <f t="shared" si="11"/>
        <v>1239.2399999999998</v>
      </c>
      <c r="Q197" s="87">
        <f t="shared" si="11"/>
        <v>1346.2599999999998</v>
      </c>
      <c r="R197" s="87">
        <f t="shared" si="11"/>
        <v>1453.2799999999997</v>
      </c>
      <c r="S197" s="87">
        <f t="shared" si="11"/>
        <v>1560.2999999999997</v>
      </c>
      <c r="T197" s="87">
        <f t="shared" si="11"/>
        <v>1667.3199999999997</v>
      </c>
      <c r="U197" s="87">
        <f t="shared" si="11"/>
        <v>1774.3399999999997</v>
      </c>
      <c r="V197" s="87">
        <f t="shared" si="11"/>
        <v>1881.3599999999997</v>
      </c>
      <c r="W197" s="87">
        <f t="shared" si="11"/>
        <v>1988.3799999999997</v>
      </c>
      <c r="X197" s="87">
        <f t="shared" si="11"/>
        <v>2095.3999999999996</v>
      </c>
      <c r="Y197" s="87">
        <f t="shared" si="11"/>
        <v>2202.4199999999996</v>
      </c>
      <c r="Z197" s="87">
        <f t="shared" si="11"/>
        <v>2309.4399999999996</v>
      </c>
      <c r="AA197" s="87">
        <f t="shared" si="11"/>
        <v>2416.4599999999996</v>
      </c>
      <c r="AB197" s="87">
        <f t="shared" si="11"/>
        <v>2523.4799999999996</v>
      </c>
      <c r="AC197" s="87">
        <f t="shared" si="11"/>
        <v>2630.4999999999995</v>
      </c>
      <c r="AD197" s="87">
        <f t="shared" si="11"/>
        <v>2737.5199999999995</v>
      </c>
      <c r="AE197" s="87">
        <f t="shared" si="11"/>
        <v>2844.5399999999995</v>
      </c>
      <c r="AF197" s="87">
        <f t="shared" si="11"/>
        <v>2951.5599999999995</v>
      </c>
      <c r="AG197" s="87">
        <f t="shared" si="11"/>
        <v>3058.5799999999995</v>
      </c>
      <c r="AH197" s="87">
        <f t="shared" si="11"/>
        <v>3165.5999999999995</v>
      </c>
    </row>
    <row r="198" spans="2:36" s="66" customFormat="1" ht="12.75" customHeight="1" x14ac:dyDescent="0.25">
      <c r="D198" s="80"/>
      <c r="E198" s="81"/>
      <c r="F198" s="82"/>
      <c r="G198" s="81"/>
      <c r="H198" s="82"/>
      <c r="I198" s="82"/>
      <c r="J198" s="1"/>
      <c r="K198" s="82"/>
      <c r="L198" s="82"/>
      <c r="M198" s="81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  <c r="AD198" s="82"/>
      <c r="AE198" s="82"/>
      <c r="AF198" s="82"/>
      <c r="AG198" s="82"/>
      <c r="AH198" s="82"/>
    </row>
    <row r="199" spans="2:36" s="66" customFormat="1" ht="12.75" customHeight="1" x14ac:dyDescent="0.25">
      <c r="B199" s="66" t="s">
        <v>55</v>
      </c>
      <c r="D199" s="80"/>
      <c r="E199" s="81" t="s">
        <v>56</v>
      </c>
      <c r="F199" s="140" t="e">
        <f>NPV($C$2,E195:N195)</f>
        <v>#REF!</v>
      </c>
      <c r="G199" s="81"/>
      <c r="H199" s="82"/>
      <c r="I199" s="82"/>
      <c r="J199" s="1"/>
      <c r="K199" s="82"/>
      <c r="L199" s="82"/>
      <c r="M199" s="81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  <c r="AD199" s="82"/>
      <c r="AE199" s="82"/>
      <c r="AF199" s="82"/>
      <c r="AG199" s="82"/>
      <c r="AH199" s="82"/>
    </row>
    <row r="200" spans="2:36" s="66" customFormat="1" ht="12.75" customHeight="1" x14ac:dyDescent="0.25">
      <c r="D200" s="80"/>
      <c r="E200" s="81" t="s">
        <v>57</v>
      </c>
      <c r="F200" s="140" t="e">
        <f>NPV($C$2,E195:X195)</f>
        <v>#REF!</v>
      </c>
      <c r="G200" s="81"/>
      <c r="H200" s="82"/>
      <c r="I200" s="82"/>
      <c r="J200" s="1"/>
      <c r="K200" s="82"/>
      <c r="L200" s="82"/>
      <c r="M200" s="81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  <c r="AF200" s="82"/>
      <c r="AG200" s="82"/>
      <c r="AH200" s="82"/>
    </row>
    <row r="201" spans="2:36" s="66" customFormat="1" ht="12.75" customHeight="1" x14ac:dyDescent="0.25">
      <c r="D201" s="80"/>
      <c r="E201" s="81" t="s">
        <v>58</v>
      </c>
      <c r="F201" s="140" t="e">
        <f>NPV($C$2,E195:AH195)</f>
        <v>#REF!</v>
      </c>
      <c r="G201" s="81"/>
      <c r="H201" s="82"/>
      <c r="I201" s="82"/>
      <c r="J201" s="1"/>
      <c r="K201" s="82"/>
      <c r="L201" s="82"/>
      <c r="M201" s="81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  <c r="AF201" s="82"/>
      <c r="AG201" s="82"/>
      <c r="AH201" s="82"/>
    </row>
    <row r="202" spans="2:36" s="66" customFormat="1" ht="12.75" customHeight="1" x14ac:dyDescent="0.25">
      <c r="D202" s="80"/>
      <c r="E202" s="81"/>
      <c r="F202" s="82"/>
      <c r="G202" s="81"/>
      <c r="H202" s="82"/>
      <c r="I202" s="82"/>
      <c r="J202" s="1"/>
      <c r="K202" s="82"/>
      <c r="L202" s="82"/>
      <c r="M202" s="81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H202" s="82"/>
    </row>
    <row r="203" spans="2:36" s="66" customFormat="1" ht="12.75" customHeight="1" x14ac:dyDescent="0.25">
      <c r="B203" s="66" t="s">
        <v>59</v>
      </c>
      <c r="D203" s="80"/>
      <c r="E203" s="81" t="s">
        <v>60</v>
      </c>
      <c r="F203" s="217" t="e">
        <f>IRR(E195:N195)</f>
        <v>#NUM!</v>
      </c>
      <c r="G203" s="81"/>
      <c r="H203" s="82"/>
      <c r="I203" s="82"/>
      <c r="J203" s="1"/>
      <c r="K203" s="82"/>
      <c r="L203" s="82"/>
      <c r="M203" s="81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  <c r="AF203" s="82"/>
      <c r="AG203" s="82"/>
      <c r="AH203" s="82"/>
    </row>
    <row r="204" spans="2:36" s="66" customFormat="1" ht="12.75" customHeight="1" x14ac:dyDescent="0.25">
      <c r="D204" s="80"/>
      <c r="E204" s="81" t="s">
        <v>61</v>
      </c>
      <c r="F204" s="217" t="e">
        <f>IRR(E195:X195)</f>
        <v>#NUM!</v>
      </c>
      <c r="G204" s="81"/>
      <c r="H204" s="82"/>
      <c r="I204" s="82"/>
      <c r="J204" s="1"/>
      <c r="K204" s="82"/>
      <c r="L204" s="82"/>
      <c r="M204" s="81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  <c r="AD204" s="82"/>
      <c r="AE204" s="82"/>
      <c r="AF204" s="82"/>
      <c r="AG204" s="82"/>
      <c r="AH204" s="82"/>
    </row>
    <row r="205" spans="2:36" s="66" customFormat="1" ht="12.75" customHeight="1" x14ac:dyDescent="0.25">
      <c r="D205" s="80"/>
      <c r="E205" s="81" t="s">
        <v>62</v>
      </c>
      <c r="F205" s="217" t="e">
        <f>IRR(E195:AH195)</f>
        <v>#NUM!</v>
      </c>
      <c r="G205" s="81"/>
      <c r="H205" s="82"/>
      <c r="I205" s="82"/>
      <c r="J205" s="1"/>
      <c r="K205" s="82"/>
      <c r="L205" s="82"/>
      <c r="M205" s="81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  <c r="AF205" s="82"/>
      <c r="AG205" s="82"/>
      <c r="AH205" s="82"/>
    </row>
    <row r="206" spans="2:36" x14ac:dyDescent="0.25">
      <c r="J206" s="2"/>
    </row>
    <row r="207" spans="2:36" x14ac:dyDescent="0.25">
      <c r="J207" s="2"/>
    </row>
    <row r="208" spans="2:36" x14ac:dyDescent="0.25">
      <c r="J208" s="2"/>
    </row>
    <row r="209" spans="1:36" s="9" customFormat="1" ht="15.75" thickBot="1" x14ac:dyDescent="0.3">
      <c r="A209" s="22"/>
      <c r="B209" s="9" t="s">
        <v>77</v>
      </c>
      <c r="J209" s="207"/>
    </row>
    <row r="210" spans="1:36" s="64" customFormat="1" ht="14.25" customHeight="1" x14ac:dyDescent="0.25">
      <c r="A210" s="63"/>
      <c r="B210" s="64" t="s">
        <v>44</v>
      </c>
      <c r="D210" s="64" t="s">
        <v>1</v>
      </c>
      <c r="E210" s="65" t="s">
        <v>45</v>
      </c>
      <c r="G210" s="65"/>
      <c r="J210" s="27"/>
      <c r="M210" s="65"/>
    </row>
    <row r="211" spans="1:36" s="67" customFormat="1" ht="12.75" customHeight="1" x14ac:dyDescent="0.25">
      <c r="A211" s="66"/>
      <c r="E211" s="68">
        <v>1</v>
      </c>
      <c r="F211" s="67">
        <v>2</v>
      </c>
      <c r="G211" s="68">
        <v>3</v>
      </c>
      <c r="H211" s="67">
        <v>4</v>
      </c>
      <c r="I211" s="67">
        <v>5</v>
      </c>
      <c r="J211" s="27">
        <v>6</v>
      </c>
      <c r="K211" s="67">
        <v>7</v>
      </c>
      <c r="L211" s="67">
        <v>8</v>
      </c>
      <c r="M211" s="68">
        <v>9</v>
      </c>
      <c r="N211" s="67">
        <v>10</v>
      </c>
      <c r="O211" s="67">
        <v>11</v>
      </c>
      <c r="P211" s="67">
        <v>12</v>
      </c>
      <c r="Q211" s="67">
        <v>13</v>
      </c>
      <c r="R211" s="67">
        <v>14</v>
      </c>
      <c r="S211" s="67">
        <v>15</v>
      </c>
      <c r="T211" s="67">
        <v>16</v>
      </c>
      <c r="U211" s="67">
        <v>17</v>
      </c>
      <c r="V211" s="67">
        <v>18</v>
      </c>
      <c r="W211" s="67">
        <v>19</v>
      </c>
      <c r="X211" s="67">
        <v>20</v>
      </c>
      <c r="Y211" s="67">
        <v>21</v>
      </c>
      <c r="Z211" s="67">
        <v>22</v>
      </c>
      <c r="AA211" s="67">
        <v>23</v>
      </c>
      <c r="AB211" s="67">
        <v>24</v>
      </c>
      <c r="AC211" s="67">
        <v>25</v>
      </c>
      <c r="AD211" s="67">
        <v>26</v>
      </c>
      <c r="AE211" s="67">
        <v>27</v>
      </c>
      <c r="AF211" s="67">
        <v>28</v>
      </c>
      <c r="AG211" s="67">
        <v>29</v>
      </c>
      <c r="AH211" s="67">
        <v>30</v>
      </c>
      <c r="AI211" s="69"/>
    </row>
    <row r="212" spans="1:36" s="67" customFormat="1" x14ac:dyDescent="0.25">
      <c r="A212" s="66"/>
      <c r="E212" s="68"/>
      <c r="G212" s="68"/>
      <c r="J212" s="27"/>
      <c r="M212" s="68"/>
      <c r="AI212" s="69"/>
    </row>
    <row r="213" spans="1:36" s="67" customFormat="1" ht="15.75" thickBot="1" x14ac:dyDescent="0.3">
      <c r="A213" s="66"/>
      <c r="B213" s="67" t="s">
        <v>46</v>
      </c>
      <c r="D213" s="70" t="s">
        <v>47</v>
      </c>
      <c r="E213" s="118">
        <f>$Q$133</f>
        <v>142.5</v>
      </c>
      <c r="F213" s="118">
        <f t="shared" ref="F213:AH213" si="12">$Q$145</f>
        <v>120</v>
      </c>
      <c r="G213" s="118">
        <f t="shared" si="12"/>
        <v>120</v>
      </c>
      <c r="H213" s="118">
        <f t="shared" si="12"/>
        <v>120</v>
      </c>
      <c r="I213" s="118">
        <f t="shared" si="12"/>
        <v>120</v>
      </c>
      <c r="J213" s="118">
        <f t="shared" si="12"/>
        <v>120</v>
      </c>
      <c r="K213" s="118">
        <f t="shared" si="12"/>
        <v>120</v>
      </c>
      <c r="L213" s="118">
        <f t="shared" si="12"/>
        <v>120</v>
      </c>
      <c r="M213" s="118">
        <f t="shared" si="12"/>
        <v>120</v>
      </c>
      <c r="N213" s="118">
        <f t="shared" si="12"/>
        <v>120</v>
      </c>
      <c r="O213" s="118">
        <f t="shared" si="12"/>
        <v>120</v>
      </c>
      <c r="P213" s="118">
        <f t="shared" si="12"/>
        <v>120</v>
      </c>
      <c r="Q213" s="118">
        <f t="shared" si="12"/>
        <v>120</v>
      </c>
      <c r="R213" s="118">
        <f t="shared" si="12"/>
        <v>120</v>
      </c>
      <c r="S213" s="118">
        <f t="shared" si="12"/>
        <v>120</v>
      </c>
      <c r="T213" s="118">
        <f t="shared" si="12"/>
        <v>120</v>
      </c>
      <c r="U213" s="118">
        <f t="shared" si="12"/>
        <v>120</v>
      </c>
      <c r="V213" s="118">
        <f t="shared" si="12"/>
        <v>120</v>
      </c>
      <c r="W213" s="118">
        <f t="shared" si="12"/>
        <v>120</v>
      </c>
      <c r="X213" s="118">
        <f t="shared" si="12"/>
        <v>120</v>
      </c>
      <c r="Y213" s="118">
        <f t="shared" si="12"/>
        <v>120</v>
      </c>
      <c r="Z213" s="118">
        <f t="shared" si="12"/>
        <v>120</v>
      </c>
      <c r="AA213" s="118">
        <f t="shared" si="12"/>
        <v>120</v>
      </c>
      <c r="AB213" s="118">
        <f t="shared" si="12"/>
        <v>120</v>
      </c>
      <c r="AC213" s="118">
        <f t="shared" si="12"/>
        <v>120</v>
      </c>
      <c r="AD213" s="118">
        <f t="shared" si="12"/>
        <v>120</v>
      </c>
      <c r="AE213" s="118">
        <f t="shared" si="12"/>
        <v>120</v>
      </c>
      <c r="AF213" s="118">
        <f t="shared" si="12"/>
        <v>120</v>
      </c>
      <c r="AG213" s="118">
        <f t="shared" si="12"/>
        <v>120</v>
      </c>
      <c r="AH213" s="118">
        <f t="shared" si="12"/>
        <v>120</v>
      </c>
      <c r="AI213" s="69"/>
    </row>
    <row r="214" spans="1:36" s="67" customFormat="1" ht="16.5" thickTop="1" thickBot="1" x14ac:dyDescent="0.3">
      <c r="A214" s="66"/>
      <c r="B214" s="67" t="s">
        <v>48</v>
      </c>
      <c r="D214" s="70" t="s">
        <v>47</v>
      </c>
      <c r="E214" s="118">
        <f>$Q$134</f>
        <v>603</v>
      </c>
      <c r="F214" s="118">
        <f t="shared" ref="F214:AH214" si="13">$Q$146</f>
        <v>540</v>
      </c>
      <c r="G214" s="118">
        <f t="shared" si="13"/>
        <v>540</v>
      </c>
      <c r="H214" s="118">
        <f t="shared" si="13"/>
        <v>540</v>
      </c>
      <c r="I214" s="118">
        <f t="shared" si="13"/>
        <v>540</v>
      </c>
      <c r="J214" s="118">
        <f t="shared" si="13"/>
        <v>540</v>
      </c>
      <c r="K214" s="118">
        <f t="shared" si="13"/>
        <v>540</v>
      </c>
      <c r="L214" s="118">
        <f t="shared" si="13"/>
        <v>540</v>
      </c>
      <c r="M214" s="118">
        <f t="shared" si="13"/>
        <v>540</v>
      </c>
      <c r="N214" s="118">
        <f t="shared" si="13"/>
        <v>540</v>
      </c>
      <c r="O214" s="118">
        <f t="shared" si="13"/>
        <v>540</v>
      </c>
      <c r="P214" s="118">
        <f t="shared" si="13"/>
        <v>540</v>
      </c>
      <c r="Q214" s="118">
        <f t="shared" si="13"/>
        <v>540</v>
      </c>
      <c r="R214" s="118">
        <f t="shared" si="13"/>
        <v>540</v>
      </c>
      <c r="S214" s="118">
        <f t="shared" si="13"/>
        <v>540</v>
      </c>
      <c r="T214" s="118">
        <f t="shared" si="13"/>
        <v>540</v>
      </c>
      <c r="U214" s="118">
        <f t="shared" si="13"/>
        <v>540</v>
      </c>
      <c r="V214" s="118">
        <f t="shared" si="13"/>
        <v>540</v>
      </c>
      <c r="W214" s="118">
        <f t="shared" si="13"/>
        <v>540</v>
      </c>
      <c r="X214" s="118">
        <f t="shared" si="13"/>
        <v>540</v>
      </c>
      <c r="Y214" s="118">
        <f t="shared" si="13"/>
        <v>540</v>
      </c>
      <c r="Z214" s="118">
        <f t="shared" si="13"/>
        <v>540</v>
      </c>
      <c r="AA214" s="118">
        <f t="shared" si="13"/>
        <v>540</v>
      </c>
      <c r="AB214" s="118">
        <f t="shared" si="13"/>
        <v>540</v>
      </c>
      <c r="AC214" s="118">
        <f t="shared" si="13"/>
        <v>540</v>
      </c>
      <c r="AD214" s="118">
        <f t="shared" si="13"/>
        <v>540</v>
      </c>
      <c r="AE214" s="118">
        <f t="shared" si="13"/>
        <v>540</v>
      </c>
      <c r="AF214" s="118">
        <f t="shared" si="13"/>
        <v>540</v>
      </c>
      <c r="AG214" s="118">
        <f t="shared" si="13"/>
        <v>540</v>
      </c>
      <c r="AH214" s="118">
        <f t="shared" si="13"/>
        <v>540</v>
      </c>
      <c r="AI214" s="69"/>
      <c r="AJ214" s="67" t="s">
        <v>64</v>
      </c>
    </row>
    <row r="215" spans="1:36" s="70" customFormat="1" ht="15.75" thickTop="1" x14ac:dyDescent="0.25">
      <c r="A215" s="73"/>
      <c r="B215" s="74" t="s">
        <v>49</v>
      </c>
      <c r="C215" s="74"/>
      <c r="D215" s="70" t="s">
        <v>47</v>
      </c>
      <c r="E215" s="87">
        <f t="shared" ref="E215:AD215" si="14">SUM(E213:E214)</f>
        <v>745.5</v>
      </c>
      <c r="F215" s="87">
        <f t="shared" si="14"/>
        <v>660</v>
      </c>
      <c r="G215" s="87">
        <f t="shared" si="14"/>
        <v>660</v>
      </c>
      <c r="H215" s="87">
        <f t="shared" si="14"/>
        <v>660</v>
      </c>
      <c r="I215" s="87">
        <f t="shared" si="14"/>
        <v>660</v>
      </c>
      <c r="J215" s="5">
        <f t="shared" si="14"/>
        <v>660</v>
      </c>
      <c r="K215" s="87">
        <f t="shared" si="14"/>
        <v>660</v>
      </c>
      <c r="L215" s="87">
        <f t="shared" si="14"/>
        <v>660</v>
      </c>
      <c r="M215" s="87">
        <f t="shared" si="14"/>
        <v>660</v>
      </c>
      <c r="N215" s="87">
        <f t="shared" si="14"/>
        <v>660</v>
      </c>
      <c r="O215" s="87">
        <f t="shared" si="14"/>
        <v>660</v>
      </c>
      <c r="P215" s="87">
        <f t="shared" si="14"/>
        <v>660</v>
      </c>
      <c r="Q215" s="87">
        <f t="shared" si="14"/>
        <v>660</v>
      </c>
      <c r="R215" s="87">
        <f t="shared" si="14"/>
        <v>660</v>
      </c>
      <c r="S215" s="87">
        <f t="shared" si="14"/>
        <v>660</v>
      </c>
      <c r="T215" s="87">
        <f t="shared" si="14"/>
        <v>660</v>
      </c>
      <c r="U215" s="87">
        <f t="shared" si="14"/>
        <v>660</v>
      </c>
      <c r="V215" s="87">
        <f t="shared" si="14"/>
        <v>660</v>
      </c>
      <c r="W215" s="87">
        <f t="shared" si="14"/>
        <v>660</v>
      </c>
      <c r="X215" s="87">
        <f t="shared" si="14"/>
        <v>660</v>
      </c>
      <c r="Y215" s="87">
        <f t="shared" si="14"/>
        <v>660</v>
      </c>
      <c r="Z215" s="87">
        <f t="shared" si="14"/>
        <v>660</v>
      </c>
      <c r="AA215" s="87">
        <f t="shared" si="14"/>
        <v>660</v>
      </c>
      <c r="AB215" s="87">
        <f t="shared" si="14"/>
        <v>660</v>
      </c>
      <c r="AC215" s="87">
        <f t="shared" si="14"/>
        <v>660</v>
      </c>
      <c r="AD215" s="87">
        <f t="shared" si="14"/>
        <v>660</v>
      </c>
      <c r="AE215" s="87">
        <f>SUM(AE213:AE214)</f>
        <v>660</v>
      </c>
      <c r="AF215" s="87">
        <f>SUM(AF213:AF214)</f>
        <v>660</v>
      </c>
      <c r="AG215" s="87">
        <f>SUM(AG213:AG214)</f>
        <v>660</v>
      </c>
      <c r="AH215" s="87">
        <f>SUM(AH213:AH214)</f>
        <v>660</v>
      </c>
      <c r="AI215" s="74"/>
      <c r="AJ215" s="70">
        <f>AVERAGE(E215:AH215)</f>
        <v>662.85</v>
      </c>
    </row>
    <row r="216" spans="1:36" s="67" customFormat="1" ht="12.75" customHeight="1" x14ac:dyDescent="0.25">
      <c r="A216" s="66"/>
      <c r="E216" s="76"/>
      <c r="F216" s="77"/>
      <c r="G216" s="77"/>
      <c r="H216" s="77"/>
      <c r="I216" s="77"/>
      <c r="J216" s="108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  <c r="AC216" s="77"/>
      <c r="AD216" s="77"/>
      <c r="AE216" s="77"/>
      <c r="AF216" s="77"/>
      <c r="AG216" s="77"/>
      <c r="AH216" s="77"/>
    </row>
    <row r="217" spans="1:36" s="64" customFormat="1" ht="13.5" customHeight="1" x14ac:dyDescent="0.25">
      <c r="A217" s="63"/>
      <c r="B217" s="64" t="s">
        <v>50</v>
      </c>
      <c r="D217" s="64" t="s">
        <v>1</v>
      </c>
      <c r="E217" s="115"/>
      <c r="F217" s="116"/>
      <c r="G217" s="116"/>
      <c r="H217" s="116"/>
      <c r="I217" s="116"/>
      <c r="J217" s="108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</row>
    <row r="218" spans="1:36" s="67" customFormat="1" ht="12.75" customHeight="1" x14ac:dyDescent="0.25">
      <c r="A218" s="66"/>
      <c r="D218" s="69"/>
      <c r="E218" s="119"/>
      <c r="F218" s="120"/>
      <c r="G218" s="120"/>
      <c r="H218" s="120"/>
      <c r="I218" s="120"/>
      <c r="J218" s="108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F218" s="120"/>
      <c r="AG218" s="120"/>
      <c r="AH218" s="120"/>
    </row>
    <row r="219" spans="1:36" s="74" customFormat="1" ht="12.75" customHeight="1" thickBot="1" x14ac:dyDescent="0.3">
      <c r="A219" s="79"/>
      <c r="B219" s="74" t="s">
        <v>51</v>
      </c>
      <c r="D219" s="70" t="s">
        <v>47</v>
      </c>
      <c r="E219" s="118">
        <f>SUM($Q$150:$Q$151)</f>
        <v>943.75</v>
      </c>
      <c r="F219" s="118">
        <f t="shared" ref="F219:AH219" si="15">SUM($Q$150:$Q$151)</f>
        <v>943.75</v>
      </c>
      <c r="G219" s="118">
        <f t="shared" si="15"/>
        <v>943.75</v>
      </c>
      <c r="H219" s="118">
        <f t="shared" si="15"/>
        <v>943.75</v>
      </c>
      <c r="I219" s="118">
        <f t="shared" si="15"/>
        <v>943.75</v>
      </c>
      <c r="J219" s="118">
        <f t="shared" si="15"/>
        <v>943.75</v>
      </c>
      <c r="K219" s="118">
        <f t="shared" si="15"/>
        <v>943.75</v>
      </c>
      <c r="L219" s="118">
        <f t="shared" si="15"/>
        <v>943.75</v>
      </c>
      <c r="M219" s="118">
        <f t="shared" si="15"/>
        <v>943.75</v>
      </c>
      <c r="N219" s="118">
        <f t="shared" si="15"/>
        <v>943.75</v>
      </c>
      <c r="O219" s="118">
        <f t="shared" si="15"/>
        <v>943.75</v>
      </c>
      <c r="P219" s="118">
        <f t="shared" si="15"/>
        <v>943.75</v>
      </c>
      <c r="Q219" s="118">
        <f t="shared" si="15"/>
        <v>943.75</v>
      </c>
      <c r="R219" s="118">
        <f t="shared" si="15"/>
        <v>943.75</v>
      </c>
      <c r="S219" s="118">
        <f t="shared" si="15"/>
        <v>943.75</v>
      </c>
      <c r="T219" s="118">
        <f t="shared" si="15"/>
        <v>943.75</v>
      </c>
      <c r="U219" s="118">
        <f t="shared" si="15"/>
        <v>943.75</v>
      </c>
      <c r="V219" s="118">
        <f t="shared" si="15"/>
        <v>943.75</v>
      </c>
      <c r="W219" s="118">
        <f t="shared" si="15"/>
        <v>943.75</v>
      </c>
      <c r="X219" s="118">
        <f t="shared" si="15"/>
        <v>943.75</v>
      </c>
      <c r="Y219" s="118">
        <f t="shared" si="15"/>
        <v>943.75</v>
      </c>
      <c r="Z219" s="118">
        <f t="shared" si="15"/>
        <v>943.75</v>
      </c>
      <c r="AA219" s="118">
        <f t="shared" si="15"/>
        <v>943.75</v>
      </c>
      <c r="AB219" s="118">
        <f t="shared" si="15"/>
        <v>943.75</v>
      </c>
      <c r="AC219" s="118">
        <f t="shared" si="15"/>
        <v>943.75</v>
      </c>
      <c r="AD219" s="118">
        <f t="shared" si="15"/>
        <v>943.75</v>
      </c>
      <c r="AE219" s="118">
        <f t="shared" si="15"/>
        <v>943.75</v>
      </c>
      <c r="AF219" s="118">
        <f t="shared" si="15"/>
        <v>943.75</v>
      </c>
      <c r="AG219" s="118">
        <f t="shared" si="15"/>
        <v>943.75</v>
      </c>
      <c r="AH219" s="118">
        <f t="shared" si="15"/>
        <v>943.75</v>
      </c>
      <c r="AJ219" s="74">
        <f>AVERAGE(E219:AH219)</f>
        <v>943.75</v>
      </c>
    </row>
    <row r="220" spans="1:36" s="66" customFormat="1" ht="12.75" customHeight="1" thickTop="1" x14ac:dyDescent="0.25">
      <c r="D220" s="80"/>
      <c r="E220" s="81"/>
      <c r="F220" s="82"/>
      <c r="G220" s="81"/>
      <c r="H220" s="82"/>
      <c r="I220" s="82"/>
      <c r="J220" s="108"/>
      <c r="K220" s="82"/>
      <c r="L220" s="82"/>
      <c r="M220" s="81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  <c r="AA220" s="82"/>
      <c r="AB220" s="82"/>
      <c r="AC220" s="82"/>
      <c r="AD220" s="82"/>
      <c r="AE220" s="82"/>
      <c r="AF220" s="82"/>
      <c r="AG220" s="82"/>
      <c r="AH220" s="82"/>
    </row>
    <row r="221" spans="1:36" s="63" customFormat="1" ht="12.75" customHeight="1" x14ac:dyDescent="0.25">
      <c r="B221" s="64" t="s">
        <v>52</v>
      </c>
      <c r="E221" s="83"/>
      <c r="F221" s="84"/>
      <c r="G221" s="83"/>
      <c r="H221" s="84"/>
      <c r="I221" s="84"/>
      <c r="J221" s="108"/>
      <c r="K221" s="84"/>
      <c r="L221" s="84"/>
      <c r="M221" s="83"/>
      <c r="N221" s="84"/>
      <c r="O221" s="84"/>
      <c r="P221" s="84"/>
      <c r="Q221" s="84"/>
      <c r="R221" s="84"/>
      <c r="S221" s="84"/>
      <c r="T221" s="84"/>
      <c r="U221" s="84"/>
      <c r="V221" s="84"/>
      <c r="W221" s="84"/>
      <c r="X221" s="84"/>
      <c r="Y221" s="84"/>
      <c r="Z221" s="84"/>
      <c r="AA221" s="84"/>
      <c r="AB221" s="84"/>
      <c r="AC221" s="84"/>
      <c r="AD221" s="84"/>
      <c r="AE221" s="84"/>
      <c r="AF221" s="84"/>
      <c r="AG221" s="84"/>
      <c r="AH221" s="84"/>
    </row>
    <row r="222" spans="1:36" s="66" customFormat="1" ht="12.75" customHeight="1" x14ac:dyDescent="0.25">
      <c r="D222" s="80"/>
      <c r="E222" s="81"/>
      <c r="F222" s="82"/>
      <c r="G222" s="81"/>
      <c r="H222" s="82"/>
      <c r="I222" s="82"/>
      <c r="J222" s="108"/>
      <c r="K222" s="82"/>
      <c r="L222" s="82"/>
      <c r="M222" s="81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2"/>
      <c r="AC222" s="82"/>
      <c r="AD222" s="82"/>
      <c r="AE222" s="82"/>
      <c r="AF222" s="82"/>
      <c r="AG222" s="82"/>
      <c r="AH222" s="82"/>
    </row>
    <row r="223" spans="1:36" s="79" customFormat="1" ht="12.75" customHeight="1" x14ac:dyDescent="0.25">
      <c r="B223" s="79" t="s">
        <v>53</v>
      </c>
      <c r="D223" s="70" t="s">
        <v>47</v>
      </c>
      <c r="E223" s="85">
        <f t="shared" ref="E223:AD223" si="16">E219-E215</f>
        <v>198.25</v>
      </c>
      <c r="F223" s="85">
        <f t="shared" si="16"/>
        <v>283.75</v>
      </c>
      <c r="G223" s="85">
        <f t="shared" si="16"/>
        <v>283.75</v>
      </c>
      <c r="H223" s="85">
        <f t="shared" si="16"/>
        <v>283.75</v>
      </c>
      <c r="I223" s="85">
        <f t="shared" si="16"/>
        <v>283.75</v>
      </c>
      <c r="J223" s="93">
        <f t="shared" si="16"/>
        <v>283.75</v>
      </c>
      <c r="K223" s="85">
        <f t="shared" si="16"/>
        <v>283.75</v>
      </c>
      <c r="L223" s="85">
        <f t="shared" si="16"/>
        <v>283.75</v>
      </c>
      <c r="M223" s="85">
        <f t="shared" si="16"/>
        <v>283.75</v>
      </c>
      <c r="N223" s="85">
        <f t="shared" si="16"/>
        <v>283.75</v>
      </c>
      <c r="O223" s="85">
        <f t="shared" si="16"/>
        <v>283.75</v>
      </c>
      <c r="P223" s="85">
        <f t="shared" si="16"/>
        <v>283.75</v>
      </c>
      <c r="Q223" s="85">
        <f t="shared" si="16"/>
        <v>283.75</v>
      </c>
      <c r="R223" s="85">
        <f t="shared" si="16"/>
        <v>283.75</v>
      </c>
      <c r="S223" s="85">
        <f t="shared" si="16"/>
        <v>283.75</v>
      </c>
      <c r="T223" s="85">
        <f t="shared" si="16"/>
        <v>283.75</v>
      </c>
      <c r="U223" s="85">
        <f t="shared" si="16"/>
        <v>283.75</v>
      </c>
      <c r="V223" s="85">
        <f t="shared" si="16"/>
        <v>283.75</v>
      </c>
      <c r="W223" s="85">
        <f t="shared" si="16"/>
        <v>283.75</v>
      </c>
      <c r="X223" s="85">
        <f t="shared" si="16"/>
        <v>283.75</v>
      </c>
      <c r="Y223" s="85">
        <f t="shared" si="16"/>
        <v>283.75</v>
      </c>
      <c r="Z223" s="85">
        <f t="shared" si="16"/>
        <v>283.75</v>
      </c>
      <c r="AA223" s="85">
        <f t="shared" si="16"/>
        <v>283.75</v>
      </c>
      <c r="AB223" s="85">
        <f t="shared" si="16"/>
        <v>283.75</v>
      </c>
      <c r="AC223" s="85">
        <f t="shared" si="16"/>
        <v>283.75</v>
      </c>
      <c r="AD223" s="85">
        <f t="shared" si="16"/>
        <v>283.75</v>
      </c>
      <c r="AE223" s="85">
        <f>AE219-AE215</f>
        <v>283.75</v>
      </c>
      <c r="AF223" s="85">
        <f>AF219-AF215</f>
        <v>283.75</v>
      </c>
      <c r="AG223" s="85">
        <f>AG219-AG215</f>
        <v>283.75</v>
      </c>
      <c r="AH223" s="85">
        <f>AH219-AH215</f>
        <v>283.75</v>
      </c>
      <c r="AJ223" s="79">
        <f>AVERAGE(E223:AH223)</f>
        <v>280.89999999999998</v>
      </c>
    </row>
    <row r="224" spans="1:36" s="66" customFormat="1" ht="12.75" customHeight="1" x14ac:dyDescent="0.25">
      <c r="D224" s="80"/>
      <c r="E224" s="81"/>
      <c r="F224" s="82"/>
      <c r="G224" s="86"/>
      <c r="H224" s="82"/>
      <c r="I224" s="82"/>
      <c r="J224" s="108"/>
      <c r="K224" s="82"/>
      <c r="L224" s="82"/>
      <c r="M224" s="81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2"/>
      <c r="AD224" s="82"/>
      <c r="AE224" s="82"/>
      <c r="AF224" s="82"/>
      <c r="AG224" s="82"/>
      <c r="AH224" s="82"/>
    </row>
    <row r="225" spans="1:35" s="79" customFormat="1" ht="12.75" customHeight="1" x14ac:dyDescent="0.25">
      <c r="B225" s="79" t="s">
        <v>54</v>
      </c>
      <c r="D225" s="70" t="s">
        <v>47</v>
      </c>
      <c r="E225" s="87">
        <f>E223</f>
        <v>198.25</v>
      </c>
      <c r="F225" s="87">
        <f t="shared" ref="F225:AE225" si="17">E225+F223</f>
        <v>482</v>
      </c>
      <c r="G225" s="87">
        <f t="shared" si="17"/>
        <v>765.75</v>
      </c>
      <c r="H225" s="87">
        <f t="shared" si="17"/>
        <v>1049.5</v>
      </c>
      <c r="I225" s="87">
        <f t="shared" si="17"/>
        <v>1333.25</v>
      </c>
      <c r="J225" s="5">
        <f t="shared" si="17"/>
        <v>1617</v>
      </c>
      <c r="K225" s="87">
        <f t="shared" si="17"/>
        <v>1900.75</v>
      </c>
      <c r="L225" s="87">
        <f t="shared" si="17"/>
        <v>2184.5</v>
      </c>
      <c r="M225" s="87">
        <f t="shared" si="17"/>
        <v>2468.25</v>
      </c>
      <c r="N225" s="87">
        <f t="shared" si="17"/>
        <v>2752</v>
      </c>
      <c r="O225" s="87">
        <f t="shared" si="17"/>
        <v>3035.75</v>
      </c>
      <c r="P225" s="87">
        <f t="shared" si="17"/>
        <v>3319.5</v>
      </c>
      <c r="Q225" s="87">
        <f t="shared" si="17"/>
        <v>3603.25</v>
      </c>
      <c r="R225" s="87">
        <f t="shared" si="17"/>
        <v>3887</v>
      </c>
      <c r="S225" s="87">
        <f t="shared" si="17"/>
        <v>4170.75</v>
      </c>
      <c r="T225" s="87">
        <f t="shared" si="17"/>
        <v>4454.5</v>
      </c>
      <c r="U225" s="87">
        <f t="shared" si="17"/>
        <v>4738.25</v>
      </c>
      <c r="V225" s="87">
        <f t="shared" si="17"/>
        <v>5022</v>
      </c>
      <c r="W225" s="87">
        <f t="shared" si="17"/>
        <v>5305.75</v>
      </c>
      <c r="X225" s="87">
        <f t="shared" si="17"/>
        <v>5589.5</v>
      </c>
      <c r="Y225" s="87">
        <f t="shared" si="17"/>
        <v>5873.25</v>
      </c>
      <c r="Z225" s="87">
        <f t="shared" si="17"/>
        <v>6157</v>
      </c>
      <c r="AA225" s="87">
        <f t="shared" si="17"/>
        <v>6440.75</v>
      </c>
      <c r="AB225" s="87">
        <f t="shared" si="17"/>
        <v>6724.5</v>
      </c>
      <c r="AC225" s="87">
        <f t="shared" si="17"/>
        <v>7008.25</v>
      </c>
      <c r="AD225" s="87">
        <f t="shared" si="17"/>
        <v>7292</v>
      </c>
      <c r="AE225" s="87">
        <f t="shared" si="17"/>
        <v>7575.75</v>
      </c>
      <c r="AF225" s="87">
        <f>AE225+AF223</f>
        <v>7859.5</v>
      </c>
      <c r="AG225" s="87">
        <f>AF225+AG223</f>
        <v>8143.25</v>
      </c>
      <c r="AH225" s="87">
        <f>AG225+AH223</f>
        <v>8427</v>
      </c>
    </row>
    <row r="226" spans="1:35" s="66" customFormat="1" ht="12.75" customHeight="1" x14ac:dyDescent="0.25">
      <c r="D226" s="80"/>
      <c r="E226" s="81"/>
      <c r="F226" s="82"/>
      <c r="G226" s="81"/>
      <c r="H226" s="82"/>
      <c r="I226" s="82"/>
      <c r="J226" s="28"/>
      <c r="K226" s="82"/>
      <c r="L226" s="82"/>
      <c r="M226" s="81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82"/>
      <c r="AD226" s="82"/>
      <c r="AE226" s="82"/>
      <c r="AF226" s="82"/>
      <c r="AG226" s="82"/>
      <c r="AH226" s="82"/>
    </row>
    <row r="227" spans="1:35" s="66" customFormat="1" ht="12.75" customHeight="1" x14ac:dyDescent="0.25">
      <c r="B227" s="66" t="s">
        <v>55</v>
      </c>
      <c r="D227" s="80"/>
      <c r="E227" s="81" t="s">
        <v>56</v>
      </c>
      <c r="F227" s="140" t="e">
        <f>NPV($C$2,E223:N223)</f>
        <v>#REF!</v>
      </c>
      <c r="G227" s="81"/>
      <c r="H227" s="82"/>
      <c r="I227" s="82"/>
      <c r="J227" s="28"/>
      <c r="K227" s="82"/>
      <c r="L227" s="82"/>
      <c r="M227" s="81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  <c r="AA227" s="82"/>
      <c r="AB227" s="82"/>
      <c r="AC227" s="82"/>
      <c r="AD227" s="82"/>
      <c r="AE227" s="82"/>
      <c r="AF227" s="82"/>
      <c r="AG227" s="82"/>
      <c r="AH227" s="82"/>
    </row>
    <row r="228" spans="1:35" s="66" customFormat="1" ht="12.75" customHeight="1" x14ac:dyDescent="0.25">
      <c r="D228" s="80"/>
      <c r="E228" s="81" t="s">
        <v>57</v>
      </c>
      <c r="F228" s="140" t="e">
        <f>NPV($C$2,E223:X223)</f>
        <v>#REF!</v>
      </c>
      <c r="G228" s="81"/>
      <c r="H228" s="82"/>
      <c r="I228" s="82"/>
      <c r="J228" s="28"/>
      <c r="K228" s="82"/>
      <c r="L228" s="82"/>
      <c r="M228" s="81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  <c r="AA228" s="82"/>
      <c r="AB228" s="82"/>
      <c r="AC228" s="82"/>
      <c r="AD228" s="82"/>
      <c r="AE228" s="82"/>
      <c r="AF228" s="82"/>
      <c r="AG228" s="82"/>
      <c r="AH228" s="82"/>
    </row>
    <row r="229" spans="1:35" s="66" customFormat="1" ht="12.75" customHeight="1" x14ac:dyDescent="0.25">
      <c r="D229" s="80"/>
      <c r="E229" s="81" t="s">
        <v>58</v>
      </c>
      <c r="F229" s="140" t="e">
        <f>NPV($C$2,E223:AH223)</f>
        <v>#REF!</v>
      </c>
      <c r="G229" s="81"/>
      <c r="H229" s="82"/>
      <c r="I229" s="82"/>
      <c r="J229" s="28"/>
      <c r="K229" s="82"/>
      <c r="L229" s="82"/>
      <c r="M229" s="81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82"/>
      <c r="AD229" s="82"/>
      <c r="AE229" s="82"/>
      <c r="AF229" s="82"/>
      <c r="AG229" s="82"/>
      <c r="AH229" s="82"/>
    </row>
    <row r="230" spans="1:35" s="66" customFormat="1" ht="12.75" customHeight="1" x14ac:dyDescent="0.25">
      <c r="D230" s="80"/>
      <c r="E230" s="81"/>
      <c r="F230" s="82"/>
      <c r="G230" s="81"/>
      <c r="H230" s="82"/>
      <c r="I230" s="82"/>
      <c r="J230" s="28"/>
      <c r="K230" s="82"/>
      <c r="L230" s="82"/>
      <c r="M230" s="81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2"/>
      <c r="AC230" s="82"/>
      <c r="AD230" s="82"/>
      <c r="AE230" s="82"/>
      <c r="AF230" s="82"/>
      <c r="AG230" s="82"/>
      <c r="AH230" s="82"/>
    </row>
    <row r="231" spans="1:35" s="66" customFormat="1" ht="12.75" customHeight="1" x14ac:dyDescent="0.25">
      <c r="B231" s="66" t="s">
        <v>59</v>
      </c>
      <c r="D231" s="80"/>
      <c r="E231" s="81" t="s">
        <v>60</v>
      </c>
      <c r="F231" s="217" t="e">
        <f>IRR(E223:N223)</f>
        <v>#NUM!</v>
      </c>
      <c r="G231" s="81"/>
      <c r="H231" s="82"/>
      <c r="I231" s="82"/>
      <c r="J231" s="28"/>
      <c r="K231" s="82"/>
      <c r="L231" s="82"/>
      <c r="M231" s="81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82"/>
      <c r="AD231" s="82"/>
      <c r="AE231" s="82"/>
      <c r="AF231" s="82"/>
      <c r="AG231" s="82"/>
      <c r="AH231" s="82"/>
    </row>
    <row r="232" spans="1:35" s="66" customFormat="1" ht="12.75" customHeight="1" x14ac:dyDescent="0.25">
      <c r="D232" s="80"/>
      <c r="E232" s="81" t="s">
        <v>61</v>
      </c>
      <c r="F232" s="217" t="e">
        <f>IRR(E223:X223)</f>
        <v>#NUM!</v>
      </c>
      <c r="G232" s="81"/>
      <c r="H232" s="82"/>
      <c r="I232" s="82"/>
      <c r="J232" s="28"/>
      <c r="K232" s="82"/>
      <c r="L232" s="82"/>
      <c r="M232" s="81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  <c r="AA232" s="82"/>
      <c r="AB232" s="82"/>
      <c r="AC232" s="82"/>
      <c r="AD232" s="82"/>
      <c r="AE232" s="82"/>
      <c r="AF232" s="82"/>
      <c r="AG232" s="82"/>
      <c r="AH232" s="82"/>
    </row>
    <row r="233" spans="1:35" s="66" customFormat="1" ht="12.75" customHeight="1" x14ac:dyDescent="0.25">
      <c r="D233" s="80"/>
      <c r="E233" s="81" t="s">
        <v>62</v>
      </c>
      <c r="F233" s="217" t="e">
        <f>IRR(E223:AH223)</f>
        <v>#NUM!</v>
      </c>
      <c r="G233" s="81"/>
      <c r="H233" s="82"/>
      <c r="I233" s="82"/>
      <c r="J233" s="1"/>
      <c r="K233" s="82"/>
      <c r="L233" s="82"/>
      <c r="M233" s="81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  <c r="AA233" s="82"/>
      <c r="AB233" s="82"/>
      <c r="AC233" s="82"/>
      <c r="AD233" s="82"/>
      <c r="AE233" s="82"/>
      <c r="AF233" s="82"/>
      <c r="AG233" s="82"/>
      <c r="AH233" s="82"/>
    </row>
    <row r="234" spans="1:35" x14ac:dyDescent="0.25">
      <c r="J234" s="2"/>
    </row>
    <row r="235" spans="1:35" x14ac:dyDescent="0.25">
      <c r="J235" s="2"/>
    </row>
    <row r="236" spans="1:35" x14ac:dyDescent="0.25">
      <c r="J236" s="2"/>
    </row>
    <row r="237" spans="1:35" x14ac:dyDescent="0.25">
      <c r="J237" s="2"/>
    </row>
    <row r="238" spans="1:35" s="9" customFormat="1" ht="15.75" thickBot="1" x14ac:dyDescent="0.3">
      <c r="A238" s="22"/>
      <c r="B238" s="9" t="s">
        <v>78</v>
      </c>
      <c r="J238" s="207"/>
    </row>
    <row r="239" spans="1:35" s="64" customFormat="1" ht="14.25" customHeight="1" x14ac:dyDescent="0.25">
      <c r="A239" s="63"/>
      <c r="B239" s="64" t="s">
        <v>44</v>
      </c>
      <c r="D239" s="64" t="s">
        <v>1</v>
      </c>
      <c r="E239" s="65" t="s">
        <v>45</v>
      </c>
      <c r="G239" s="65"/>
      <c r="J239" s="27"/>
      <c r="M239" s="65"/>
    </row>
    <row r="240" spans="1:35" s="67" customFormat="1" ht="12.75" customHeight="1" x14ac:dyDescent="0.25">
      <c r="A240" s="66"/>
      <c r="E240" s="68">
        <v>1</v>
      </c>
      <c r="F240" s="67">
        <v>2</v>
      </c>
      <c r="G240" s="68">
        <v>3</v>
      </c>
      <c r="H240" s="67">
        <v>4</v>
      </c>
      <c r="I240" s="67">
        <v>5</v>
      </c>
      <c r="J240" s="27">
        <v>6</v>
      </c>
      <c r="K240" s="67">
        <v>7</v>
      </c>
      <c r="L240" s="67">
        <v>8</v>
      </c>
      <c r="M240" s="68">
        <v>9</v>
      </c>
      <c r="N240" s="67">
        <v>10</v>
      </c>
      <c r="O240" s="67">
        <v>11</v>
      </c>
      <c r="P240" s="67">
        <v>12</v>
      </c>
      <c r="Q240" s="67">
        <v>13</v>
      </c>
      <c r="R240" s="67">
        <v>14</v>
      </c>
      <c r="S240" s="67">
        <v>15</v>
      </c>
      <c r="T240" s="67">
        <v>16</v>
      </c>
      <c r="U240" s="67">
        <v>17</v>
      </c>
      <c r="V240" s="67">
        <v>18</v>
      </c>
      <c r="W240" s="67">
        <v>19</v>
      </c>
      <c r="X240" s="67">
        <v>20</v>
      </c>
      <c r="Y240" s="67">
        <v>21</v>
      </c>
      <c r="Z240" s="67">
        <v>22</v>
      </c>
      <c r="AA240" s="67">
        <v>23</v>
      </c>
      <c r="AB240" s="67">
        <v>24</v>
      </c>
      <c r="AC240" s="67">
        <v>25</v>
      </c>
      <c r="AD240" s="67">
        <v>26</v>
      </c>
      <c r="AE240" s="67">
        <v>27</v>
      </c>
      <c r="AF240" s="67">
        <v>28</v>
      </c>
      <c r="AG240" s="67">
        <v>29</v>
      </c>
      <c r="AH240" s="67">
        <v>30</v>
      </c>
      <c r="AI240" s="69"/>
    </row>
    <row r="241" spans="1:36" s="67" customFormat="1" x14ac:dyDescent="0.25">
      <c r="A241" s="66"/>
      <c r="E241" s="68"/>
      <c r="G241" s="68"/>
      <c r="J241" s="27"/>
      <c r="M241" s="68"/>
      <c r="AI241" s="69"/>
    </row>
    <row r="242" spans="1:36" s="67" customFormat="1" ht="15.75" thickBot="1" x14ac:dyDescent="0.3">
      <c r="A242" s="66"/>
      <c r="B242" s="67" t="s">
        <v>46</v>
      </c>
      <c r="D242" s="70" t="s">
        <v>47</v>
      </c>
      <c r="E242" s="71">
        <f>$Q$161</f>
        <v>142.5</v>
      </c>
      <c r="F242" s="71">
        <f>$Q$161</f>
        <v>142.5</v>
      </c>
      <c r="G242" s="71">
        <f>$Q$173</f>
        <v>82.5</v>
      </c>
      <c r="H242" s="71">
        <f>$Q$161</f>
        <v>142.5</v>
      </c>
      <c r="I242" s="71">
        <f>$Q$173</f>
        <v>82.5</v>
      </c>
      <c r="J242" s="71">
        <f>$Q$161</f>
        <v>142.5</v>
      </c>
      <c r="K242" s="71">
        <f>$Q$173</f>
        <v>82.5</v>
      </c>
      <c r="L242" s="71">
        <f>$Q$161</f>
        <v>142.5</v>
      </c>
      <c r="M242" s="71">
        <f>$Q$173</f>
        <v>82.5</v>
      </c>
      <c r="N242" s="71">
        <f>$Q$161</f>
        <v>142.5</v>
      </c>
      <c r="O242" s="71">
        <f>$Q$173</f>
        <v>82.5</v>
      </c>
      <c r="P242" s="71">
        <f>$Q$161</f>
        <v>142.5</v>
      </c>
      <c r="Q242" s="71">
        <f>$Q$173</f>
        <v>82.5</v>
      </c>
      <c r="R242" s="71">
        <f>$Q$161</f>
        <v>142.5</v>
      </c>
      <c r="S242" s="71">
        <f>$Q$173</f>
        <v>82.5</v>
      </c>
      <c r="T242" s="71">
        <f>$Q$161</f>
        <v>142.5</v>
      </c>
      <c r="U242" s="71">
        <f>$Q$173</f>
        <v>82.5</v>
      </c>
      <c r="V242" s="71">
        <f>$Q$161</f>
        <v>142.5</v>
      </c>
      <c r="W242" s="71">
        <f>$Q$173</f>
        <v>82.5</v>
      </c>
      <c r="X242" s="71">
        <f>$Q$161</f>
        <v>142.5</v>
      </c>
      <c r="Y242" s="71">
        <f>$Q$173</f>
        <v>82.5</v>
      </c>
      <c r="Z242" s="71">
        <f>$Q$161</f>
        <v>142.5</v>
      </c>
      <c r="AA242" s="71">
        <f>$Q$173</f>
        <v>82.5</v>
      </c>
      <c r="AB242" s="71">
        <f>$Q$161</f>
        <v>142.5</v>
      </c>
      <c r="AC242" s="71">
        <f>$Q$173</f>
        <v>82.5</v>
      </c>
      <c r="AD242" s="71">
        <f>$Q$161</f>
        <v>142.5</v>
      </c>
      <c r="AE242" s="71">
        <f>$Q$173</f>
        <v>82.5</v>
      </c>
      <c r="AF242" s="71">
        <f>$Q$161</f>
        <v>142.5</v>
      </c>
      <c r="AG242" s="71">
        <f>$Q$173</f>
        <v>82.5</v>
      </c>
      <c r="AH242" s="71">
        <f>$Q$161</f>
        <v>142.5</v>
      </c>
      <c r="AI242" s="72"/>
    </row>
    <row r="243" spans="1:36" s="67" customFormat="1" ht="16.5" thickTop="1" thickBot="1" x14ac:dyDescent="0.3">
      <c r="A243" s="66"/>
      <c r="B243" s="67" t="s">
        <v>48</v>
      </c>
      <c r="D243" s="70" t="s">
        <v>47</v>
      </c>
      <c r="E243" s="71">
        <f>$Q$162</f>
        <v>498</v>
      </c>
      <c r="F243" s="71">
        <f>$Q$162</f>
        <v>498</v>
      </c>
      <c r="G243" s="71">
        <f>$Q$174</f>
        <v>513</v>
      </c>
      <c r="H243" s="71">
        <f>$Q$162</f>
        <v>498</v>
      </c>
      <c r="I243" s="71">
        <f>$Q$174</f>
        <v>513</v>
      </c>
      <c r="J243" s="71">
        <f>$Q$162</f>
        <v>498</v>
      </c>
      <c r="K243" s="71">
        <f>$Q$174</f>
        <v>513</v>
      </c>
      <c r="L243" s="71">
        <f>$Q$162</f>
        <v>498</v>
      </c>
      <c r="M243" s="71">
        <f>$Q$174</f>
        <v>513</v>
      </c>
      <c r="N243" s="71">
        <f>$Q$162</f>
        <v>498</v>
      </c>
      <c r="O243" s="71">
        <f>$Q$174</f>
        <v>513</v>
      </c>
      <c r="P243" s="71">
        <f>$Q$162</f>
        <v>498</v>
      </c>
      <c r="Q243" s="71">
        <f>$Q$174</f>
        <v>513</v>
      </c>
      <c r="R243" s="71">
        <f>$Q$162</f>
        <v>498</v>
      </c>
      <c r="S243" s="71">
        <f>$Q$174</f>
        <v>513</v>
      </c>
      <c r="T243" s="71">
        <f>$Q$162</f>
        <v>498</v>
      </c>
      <c r="U243" s="71">
        <f>$Q$174</f>
        <v>513</v>
      </c>
      <c r="V243" s="71">
        <f>$Q$162</f>
        <v>498</v>
      </c>
      <c r="W243" s="71">
        <f>$Q$174</f>
        <v>513</v>
      </c>
      <c r="X243" s="71">
        <f>$Q$162</f>
        <v>498</v>
      </c>
      <c r="Y243" s="71">
        <f>$Q$174</f>
        <v>513</v>
      </c>
      <c r="Z243" s="71">
        <f>$Q$162</f>
        <v>498</v>
      </c>
      <c r="AA243" s="71">
        <f>$Q$174</f>
        <v>513</v>
      </c>
      <c r="AB243" s="71">
        <f>$Q$162</f>
        <v>498</v>
      </c>
      <c r="AC243" s="71">
        <f>$Q$174</f>
        <v>513</v>
      </c>
      <c r="AD243" s="71">
        <f>$Q$162</f>
        <v>498</v>
      </c>
      <c r="AE243" s="71">
        <f>$Q$174</f>
        <v>513</v>
      </c>
      <c r="AF243" s="71">
        <f>$Q$162</f>
        <v>498</v>
      </c>
      <c r="AG243" s="71">
        <f>$Q$174</f>
        <v>513</v>
      </c>
      <c r="AH243" s="71">
        <f>$Q$162</f>
        <v>498</v>
      </c>
      <c r="AI243" s="72"/>
      <c r="AJ243" s="67" t="s">
        <v>64</v>
      </c>
    </row>
    <row r="244" spans="1:36" s="70" customFormat="1" ht="15.75" thickTop="1" x14ac:dyDescent="0.25">
      <c r="A244" s="73"/>
      <c r="B244" s="74" t="s">
        <v>49</v>
      </c>
      <c r="C244" s="74"/>
      <c r="D244" s="70" t="s">
        <v>47</v>
      </c>
      <c r="E244" s="75">
        <f t="shared" ref="E244:AH244" si="18">SUM(E242:E243)</f>
        <v>640.5</v>
      </c>
      <c r="F244" s="75">
        <f t="shared" si="18"/>
        <v>640.5</v>
      </c>
      <c r="G244" s="75">
        <f t="shared" si="18"/>
        <v>595.5</v>
      </c>
      <c r="H244" s="75">
        <f t="shared" si="18"/>
        <v>640.5</v>
      </c>
      <c r="I244" s="75">
        <f t="shared" si="18"/>
        <v>595.5</v>
      </c>
      <c r="J244" s="60">
        <f t="shared" si="18"/>
        <v>640.5</v>
      </c>
      <c r="K244" s="75">
        <f t="shared" si="18"/>
        <v>595.5</v>
      </c>
      <c r="L244" s="75">
        <f t="shared" si="18"/>
        <v>640.5</v>
      </c>
      <c r="M244" s="75">
        <f t="shared" si="18"/>
        <v>595.5</v>
      </c>
      <c r="N244" s="75">
        <f t="shared" si="18"/>
        <v>640.5</v>
      </c>
      <c r="O244" s="75">
        <f t="shared" si="18"/>
        <v>595.5</v>
      </c>
      <c r="P244" s="75">
        <f t="shared" si="18"/>
        <v>640.5</v>
      </c>
      <c r="Q244" s="75">
        <f t="shared" si="18"/>
        <v>595.5</v>
      </c>
      <c r="R244" s="75">
        <f t="shared" si="18"/>
        <v>640.5</v>
      </c>
      <c r="S244" s="75">
        <f t="shared" si="18"/>
        <v>595.5</v>
      </c>
      <c r="T244" s="75">
        <f t="shared" si="18"/>
        <v>640.5</v>
      </c>
      <c r="U244" s="75">
        <f t="shared" si="18"/>
        <v>595.5</v>
      </c>
      <c r="V244" s="75">
        <f t="shared" si="18"/>
        <v>640.5</v>
      </c>
      <c r="W244" s="75">
        <f t="shared" si="18"/>
        <v>595.5</v>
      </c>
      <c r="X244" s="75">
        <f t="shared" si="18"/>
        <v>640.5</v>
      </c>
      <c r="Y244" s="75">
        <f t="shared" si="18"/>
        <v>595.5</v>
      </c>
      <c r="Z244" s="75">
        <f t="shared" si="18"/>
        <v>640.5</v>
      </c>
      <c r="AA244" s="75">
        <f t="shared" si="18"/>
        <v>595.5</v>
      </c>
      <c r="AB244" s="75">
        <f t="shared" si="18"/>
        <v>640.5</v>
      </c>
      <c r="AC244" s="75">
        <f t="shared" si="18"/>
        <v>595.5</v>
      </c>
      <c r="AD244" s="75">
        <f t="shared" si="18"/>
        <v>640.5</v>
      </c>
      <c r="AE244" s="75">
        <f t="shared" si="18"/>
        <v>595.5</v>
      </c>
      <c r="AF244" s="75">
        <f t="shared" si="18"/>
        <v>640.5</v>
      </c>
      <c r="AG244" s="75">
        <f t="shared" si="18"/>
        <v>595.5</v>
      </c>
      <c r="AH244" s="75">
        <f t="shared" si="18"/>
        <v>640.5</v>
      </c>
      <c r="AI244" s="74"/>
      <c r="AJ244" s="70">
        <f>AVERAGE(E244:AH244)</f>
        <v>619.5</v>
      </c>
    </row>
    <row r="245" spans="1:36" s="67" customFormat="1" ht="12.75" customHeight="1" x14ac:dyDescent="0.25">
      <c r="A245" s="66"/>
      <c r="E245" s="76"/>
      <c r="F245" s="77"/>
      <c r="G245" s="77"/>
      <c r="H245" s="77"/>
      <c r="I245" s="77"/>
      <c r="J245" s="2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  <c r="AD245" s="77"/>
      <c r="AE245" s="77"/>
      <c r="AF245" s="77"/>
      <c r="AG245" s="77"/>
      <c r="AH245" s="77"/>
    </row>
    <row r="246" spans="1:36" s="64" customFormat="1" ht="13.5" customHeight="1" x14ac:dyDescent="0.25">
      <c r="A246" s="63"/>
      <c r="B246" s="64" t="s">
        <v>50</v>
      </c>
      <c r="D246" s="64" t="s">
        <v>1</v>
      </c>
      <c r="E246" s="65"/>
      <c r="J246" s="27"/>
    </row>
    <row r="247" spans="1:36" s="67" customFormat="1" ht="12.75" customHeight="1" x14ac:dyDescent="0.25">
      <c r="A247" s="66"/>
      <c r="D247" s="69"/>
      <c r="E247" s="70"/>
      <c r="F247" s="78"/>
      <c r="G247" s="78"/>
      <c r="H247" s="78"/>
      <c r="I247" s="78"/>
      <c r="J247" s="27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</row>
    <row r="248" spans="1:36" s="74" customFormat="1" ht="12.75" customHeight="1" thickBot="1" x14ac:dyDescent="0.3">
      <c r="A248" s="79"/>
      <c r="B248" s="74" t="s">
        <v>51</v>
      </c>
      <c r="D248" s="70" t="s">
        <v>47</v>
      </c>
      <c r="E248" s="71">
        <f>$Q$166</f>
        <v>656</v>
      </c>
      <c r="F248" s="71">
        <f>$Q$166</f>
        <v>656</v>
      </c>
      <c r="G248" s="71">
        <f>$Q$179</f>
        <v>1000</v>
      </c>
      <c r="H248" s="71">
        <f>$Q$166</f>
        <v>656</v>
      </c>
      <c r="I248" s="71">
        <f>$Q$179</f>
        <v>1000</v>
      </c>
      <c r="J248" s="71">
        <f>$Q$166</f>
        <v>656</v>
      </c>
      <c r="K248" s="71">
        <f>$Q$179</f>
        <v>1000</v>
      </c>
      <c r="L248" s="71">
        <f>$Q$166</f>
        <v>656</v>
      </c>
      <c r="M248" s="71">
        <f>$Q$179</f>
        <v>1000</v>
      </c>
      <c r="N248" s="71">
        <f>$Q$166</f>
        <v>656</v>
      </c>
      <c r="O248" s="71">
        <f>$Q$179</f>
        <v>1000</v>
      </c>
      <c r="P248" s="71">
        <f>$Q$166</f>
        <v>656</v>
      </c>
      <c r="Q248" s="71">
        <f>$Q$179</f>
        <v>1000</v>
      </c>
      <c r="R248" s="71">
        <f>$Q$166</f>
        <v>656</v>
      </c>
      <c r="S248" s="71">
        <f>$Q$179</f>
        <v>1000</v>
      </c>
      <c r="T248" s="71">
        <f>$Q$166</f>
        <v>656</v>
      </c>
      <c r="U248" s="71">
        <f>$Q$179</f>
        <v>1000</v>
      </c>
      <c r="V248" s="71">
        <f>$Q$166</f>
        <v>656</v>
      </c>
      <c r="W248" s="71">
        <f>$Q$179</f>
        <v>1000</v>
      </c>
      <c r="X248" s="71">
        <f>$Q$166</f>
        <v>656</v>
      </c>
      <c r="Y248" s="71">
        <f>$Q$179</f>
        <v>1000</v>
      </c>
      <c r="Z248" s="71">
        <f>$Q$166</f>
        <v>656</v>
      </c>
      <c r="AA248" s="71">
        <f>$Q$179</f>
        <v>1000</v>
      </c>
      <c r="AB248" s="71">
        <f>$Q$166</f>
        <v>656</v>
      </c>
      <c r="AC248" s="71">
        <f>$Q$179</f>
        <v>1000</v>
      </c>
      <c r="AD248" s="71">
        <f>$Q$166</f>
        <v>656</v>
      </c>
      <c r="AE248" s="71">
        <f>$Q$179</f>
        <v>1000</v>
      </c>
      <c r="AF248" s="71">
        <f>$Q$166</f>
        <v>656</v>
      </c>
      <c r="AG248" s="71">
        <f>$Q$179</f>
        <v>1000</v>
      </c>
      <c r="AH248" s="71">
        <f>$Q$166</f>
        <v>656</v>
      </c>
      <c r="AI248" s="72"/>
      <c r="AJ248" s="74">
        <f>AVERAGE(E248:AH248)</f>
        <v>816.5333333333333</v>
      </c>
    </row>
    <row r="249" spans="1:36" s="66" customFormat="1" ht="12.75" customHeight="1" thickTop="1" x14ac:dyDescent="0.25">
      <c r="D249" s="80"/>
      <c r="E249" s="81"/>
      <c r="F249" s="82"/>
      <c r="G249" s="81"/>
      <c r="H249" s="82"/>
      <c r="I249" s="82"/>
      <c r="J249" s="27"/>
      <c r="K249" s="82"/>
      <c r="L249" s="82"/>
      <c r="M249" s="81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  <c r="AA249" s="82"/>
      <c r="AB249" s="82"/>
      <c r="AC249" s="82"/>
      <c r="AD249" s="82"/>
      <c r="AE249" s="82"/>
      <c r="AF249" s="82"/>
      <c r="AG249" s="82"/>
      <c r="AH249" s="82"/>
    </row>
    <row r="250" spans="1:36" s="63" customFormat="1" ht="12.75" customHeight="1" x14ac:dyDescent="0.25">
      <c r="B250" s="64" t="s">
        <v>52</v>
      </c>
      <c r="E250" s="83"/>
      <c r="F250" s="84"/>
      <c r="G250" s="83"/>
      <c r="H250" s="84"/>
      <c r="I250" s="84"/>
      <c r="J250" s="27"/>
      <c r="K250" s="84"/>
      <c r="L250" s="84"/>
      <c r="M250" s="83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</row>
    <row r="251" spans="1:36" s="66" customFormat="1" ht="12.75" customHeight="1" x14ac:dyDescent="0.25">
      <c r="D251" s="80"/>
      <c r="E251" s="81"/>
      <c r="F251" s="82"/>
      <c r="G251" s="81"/>
      <c r="H251" s="82"/>
      <c r="I251" s="82"/>
      <c r="J251" s="27"/>
      <c r="K251" s="82"/>
      <c r="L251" s="82"/>
      <c r="M251" s="81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  <c r="AA251" s="82"/>
      <c r="AB251" s="82"/>
      <c r="AC251" s="82"/>
      <c r="AD251" s="82"/>
      <c r="AE251" s="82"/>
      <c r="AF251" s="82"/>
      <c r="AG251" s="82"/>
      <c r="AH251" s="82"/>
    </row>
    <row r="252" spans="1:36" s="79" customFormat="1" ht="12.75" customHeight="1" x14ac:dyDescent="0.25">
      <c r="B252" s="79" t="s">
        <v>53</v>
      </c>
      <c r="D252" s="70" t="s">
        <v>47</v>
      </c>
      <c r="E252" s="85">
        <f t="shared" ref="E252:AH252" si="19">E248-E244</f>
        <v>15.5</v>
      </c>
      <c r="F252" s="85">
        <f t="shared" si="19"/>
        <v>15.5</v>
      </c>
      <c r="G252" s="85">
        <f t="shared" si="19"/>
        <v>404.5</v>
      </c>
      <c r="H252" s="85">
        <f t="shared" si="19"/>
        <v>15.5</v>
      </c>
      <c r="I252" s="85">
        <f t="shared" si="19"/>
        <v>404.5</v>
      </c>
      <c r="J252" s="38">
        <f t="shared" si="19"/>
        <v>15.5</v>
      </c>
      <c r="K252" s="85">
        <f t="shared" si="19"/>
        <v>404.5</v>
      </c>
      <c r="L252" s="85">
        <f t="shared" si="19"/>
        <v>15.5</v>
      </c>
      <c r="M252" s="85">
        <f t="shared" si="19"/>
        <v>404.5</v>
      </c>
      <c r="N252" s="85">
        <f t="shared" si="19"/>
        <v>15.5</v>
      </c>
      <c r="O252" s="85">
        <f t="shared" si="19"/>
        <v>404.5</v>
      </c>
      <c r="P252" s="85">
        <f t="shared" si="19"/>
        <v>15.5</v>
      </c>
      <c r="Q252" s="85">
        <f t="shared" si="19"/>
        <v>404.5</v>
      </c>
      <c r="R252" s="85">
        <f t="shared" si="19"/>
        <v>15.5</v>
      </c>
      <c r="S252" s="85">
        <f t="shared" si="19"/>
        <v>404.5</v>
      </c>
      <c r="T252" s="85">
        <f t="shared" si="19"/>
        <v>15.5</v>
      </c>
      <c r="U252" s="85">
        <f t="shared" si="19"/>
        <v>404.5</v>
      </c>
      <c r="V252" s="85">
        <f t="shared" si="19"/>
        <v>15.5</v>
      </c>
      <c r="W252" s="85">
        <f t="shared" si="19"/>
        <v>404.5</v>
      </c>
      <c r="X252" s="85">
        <f t="shared" si="19"/>
        <v>15.5</v>
      </c>
      <c r="Y252" s="85">
        <f t="shared" si="19"/>
        <v>404.5</v>
      </c>
      <c r="Z252" s="85">
        <f t="shared" si="19"/>
        <v>15.5</v>
      </c>
      <c r="AA252" s="85">
        <f t="shared" si="19"/>
        <v>404.5</v>
      </c>
      <c r="AB252" s="85">
        <f t="shared" si="19"/>
        <v>15.5</v>
      </c>
      <c r="AC252" s="85">
        <f t="shared" si="19"/>
        <v>404.5</v>
      </c>
      <c r="AD252" s="85">
        <f t="shared" si="19"/>
        <v>15.5</v>
      </c>
      <c r="AE252" s="85">
        <f t="shared" si="19"/>
        <v>404.5</v>
      </c>
      <c r="AF252" s="85">
        <f t="shared" si="19"/>
        <v>15.5</v>
      </c>
      <c r="AG252" s="85">
        <f t="shared" si="19"/>
        <v>404.5</v>
      </c>
      <c r="AH252" s="85">
        <f t="shared" si="19"/>
        <v>15.5</v>
      </c>
      <c r="AJ252" s="79">
        <f>AVERAGE(E252:AH252)</f>
        <v>197.03333333333333</v>
      </c>
    </row>
    <row r="253" spans="1:36" s="66" customFormat="1" ht="12.75" customHeight="1" x14ac:dyDescent="0.25">
      <c r="D253" s="80"/>
      <c r="E253" s="81"/>
      <c r="F253" s="82"/>
      <c r="G253" s="86"/>
      <c r="H253" s="82"/>
      <c r="I253" s="82"/>
      <c r="J253" s="27"/>
      <c r="K253" s="82"/>
      <c r="L253" s="82"/>
      <c r="M253" s="81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  <c r="AA253" s="82"/>
      <c r="AB253" s="82"/>
      <c r="AC253" s="82"/>
      <c r="AD253" s="82"/>
      <c r="AE253" s="82"/>
      <c r="AF253" s="82"/>
      <c r="AG253" s="82"/>
      <c r="AH253" s="82"/>
    </row>
    <row r="254" spans="1:36" s="79" customFormat="1" ht="12.75" customHeight="1" x14ac:dyDescent="0.25">
      <c r="B254" s="79" t="s">
        <v>54</v>
      </c>
      <c r="D254" s="70" t="s">
        <v>47</v>
      </c>
      <c r="E254" s="87">
        <f>E252</f>
        <v>15.5</v>
      </c>
      <c r="F254" s="87">
        <f t="shared" ref="F254:AH254" si="20">E254+F252</f>
        <v>31</v>
      </c>
      <c r="G254" s="87">
        <f t="shared" si="20"/>
        <v>435.5</v>
      </c>
      <c r="H254" s="87">
        <f t="shared" si="20"/>
        <v>451</v>
      </c>
      <c r="I254" s="87">
        <f t="shared" si="20"/>
        <v>855.5</v>
      </c>
      <c r="J254" s="60">
        <f t="shared" si="20"/>
        <v>871</v>
      </c>
      <c r="K254" s="87">
        <f t="shared" si="20"/>
        <v>1275.5</v>
      </c>
      <c r="L254" s="87">
        <f t="shared" si="20"/>
        <v>1291</v>
      </c>
      <c r="M254" s="87">
        <f t="shared" si="20"/>
        <v>1695.5</v>
      </c>
      <c r="N254" s="87">
        <f t="shared" si="20"/>
        <v>1711</v>
      </c>
      <c r="O254" s="87">
        <f t="shared" si="20"/>
        <v>2115.5</v>
      </c>
      <c r="P254" s="87">
        <f t="shared" si="20"/>
        <v>2131</v>
      </c>
      <c r="Q254" s="87">
        <f t="shared" si="20"/>
        <v>2535.5</v>
      </c>
      <c r="R254" s="87">
        <f t="shared" si="20"/>
        <v>2551</v>
      </c>
      <c r="S254" s="87">
        <f t="shared" si="20"/>
        <v>2955.5</v>
      </c>
      <c r="T254" s="87">
        <f t="shared" si="20"/>
        <v>2971</v>
      </c>
      <c r="U254" s="87">
        <f t="shared" si="20"/>
        <v>3375.5</v>
      </c>
      <c r="V254" s="87">
        <f t="shared" si="20"/>
        <v>3391</v>
      </c>
      <c r="W254" s="87">
        <f t="shared" si="20"/>
        <v>3795.5</v>
      </c>
      <c r="X254" s="87">
        <f t="shared" si="20"/>
        <v>3811</v>
      </c>
      <c r="Y254" s="87">
        <f t="shared" si="20"/>
        <v>4215.5</v>
      </c>
      <c r="Z254" s="87">
        <f t="shared" si="20"/>
        <v>4231</v>
      </c>
      <c r="AA254" s="87">
        <f t="shared" si="20"/>
        <v>4635.5</v>
      </c>
      <c r="AB254" s="87">
        <f t="shared" si="20"/>
        <v>4651</v>
      </c>
      <c r="AC254" s="87">
        <f t="shared" si="20"/>
        <v>5055.5</v>
      </c>
      <c r="AD254" s="87">
        <f t="shared" si="20"/>
        <v>5071</v>
      </c>
      <c r="AE254" s="87">
        <f t="shared" si="20"/>
        <v>5475.5</v>
      </c>
      <c r="AF254" s="87">
        <f t="shared" si="20"/>
        <v>5491</v>
      </c>
      <c r="AG254" s="87">
        <f t="shared" si="20"/>
        <v>5895.5</v>
      </c>
      <c r="AH254" s="87">
        <f t="shared" si="20"/>
        <v>5911</v>
      </c>
    </row>
    <row r="255" spans="1:36" s="66" customFormat="1" ht="12.75" customHeight="1" x14ac:dyDescent="0.25">
      <c r="D255" s="80"/>
      <c r="E255" s="81"/>
      <c r="F255" s="82"/>
      <c r="G255" s="81"/>
      <c r="H255" s="82"/>
      <c r="I255" s="82"/>
      <c r="J255" s="27"/>
      <c r="K255" s="82"/>
      <c r="L255" s="82"/>
      <c r="M255" s="81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  <c r="AA255" s="82"/>
      <c r="AB255" s="82"/>
      <c r="AC255" s="82"/>
      <c r="AD255" s="82"/>
      <c r="AE255" s="82"/>
      <c r="AF255" s="82"/>
      <c r="AG255" s="82"/>
      <c r="AH255" s="82"/>
    </row>
    <row r="256" spans="1:36" s="66" customFormat="1" ht="12.75" customHeight="1" x14ac:dyDescent="0.25">
      <c r="B256" s="66" t="s">
        <v>55</v>
      </c>
      <c r="D256" s="80"/>
      <c r="E256" s="81" t="s">
        <v>56</v>
      </c>
      <c r="F256" s="140" t="e">
        <f>NPV($C$2,E252:N252)</f>
        <v>#REF!</v>
      </c>
      <c r="G256" s="81"/>
      <c r="H256" s="82"/>
      <c r="I256" s="82"/>
      <c r="J256" s="1"/>
      <c r="K256" s="82"/>
      <c r="L256" s="82"/>
      <c r="M256" s="81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  <c r="AA256" s="82"/>
      <c r="AB256" s="82"/>
      <c r="AC256" s="82"/>
      <c r="AD256" s="82"/>
      <c r="AE256" s="82"/>
      <c r="AF256" s="82"/>
      <c r="AG256" s="82"/>
      <c r="AH256" s="82"/>
    </row>
    <row r="257" spans="2:34" s="66" customFormat="1" ht="12.75" customHeight="1" x14ac:dyDescent="0.25">
      <c r="D257" s="80"/>
      <c r="E257" s="81" t="s">
        <v>57</v>
      </c>
      <c r="F257" s="140" t="e">
        <f>NPV($C$2,E252:X252)</f>
        <v>#REF!</v>
      </c>
      <c r="G257" s="81"/>
      <c r="H257" s="82"/>
      <c r="I257" s="82"/>
      <c r="J257" s="1"/>
      <c r="K257" s="82"/>
      <c r="L257" s="82"/>
      <c r="M257" s="81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  <c r="AA257" s="82"/>
      <c r="AB257" s="82"/>
      <c r="AC257" s="82"/>
      <c r="AD257" s="82"/>
      <c r="AE257" s="82"/>
      <c r="AF257" s="82"/>
      <c r="AG257" s="82"/>
      <c r="AH257" s="82"/>
    </row>
    <row r="258" spans="2:34" s="66" customFormat="1" ht="12.75" customHeight="1" x14ac:dyDescent="0.25">
      <c r="D258" s="80"/>
      <c r="E258" s="81" t="s">
        <v>58</v>
      </c>
      <c r="F258" s="140" t="e">
        <f>NPV($C$2,E252:AH252)</f>
        <v>#REF!</v>
      </c>
      <c r="G258" s="81"/>
      <c r="H258" s="82"/>
      <c r="I258" s="82"/>
      <c r="J258" s="1"/>
      <c r="K258" s="82"/>
      <c r="L258" s="82"/>
      <c r="M258" s="81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  <c r="AA258" s="82"/>
      <c r="AB258" s="82"/>
      <c r="AC258" s="82"/>
      <c r="AD258" s="82"/>
      <c r="AE258" s="82"/>
      <c r="AF258" s="82"/>
      <c r="AG258" s="82"/>
      <c r="AH258" s="82"/>
    </row>
    <row r="259" spans="2:34" s="66" customFormat="1" ht="12.75" customHeight="1" x14ac:dyDescent="0.25">
      <c r="D259" s="80"/>
      <c r="E259" s="81"/>
      <c r="F259" s="82"/>
      <c r="G259" s="81"/>
      <c r="H259" s="82"/>
      <c r="I259" s="82"/>
      <c r="J259" s="1"/>
      <c r="K259" s="82"/>
      <c r="L259" s="82"/>
      <c r="M259" s="81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  <c r="AA259" s="82"/>
      <c r="AB259" s="82"/>
      <c r="AC259" s="82"/>
      <c r="AD259" s="82"/>
      <c r="AE259" s="82"/>
      <c r="AF259" s="82"/>
      <c r="AG259" s="82"/>
      <c r="AH259" s="82"/>
    </row>
    <row r="260" spans="2:34" s="66" customFormat="1" ht="12.75" customHeight="1" x14ac:dyDescent="0.25">
      <c r="B260" s="66" t="s">
        <v>59</v>
      </c>
      <c r="D260" s="80"/>
      <c r="E260" s="81" t="s">
        <v>60</v>
      </c>
      <c r="F260" s="217" t="e">
        <f>IRR(E252:N252)</f>
        <v>#NUM!</v>
      </c>
      <c r="G260" s="81"/>
      <c r="H260" s="82"/>
      <c r="I260" s="82"/>
      <c r="J260" s="1"/>
      <c r="K260" s="82"/>
      <c r="L260" s="82"/>
      <c r="M260" s="81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  <c r="AA260" s="82"/>
      <c r="AB260" s="82"/>
      <c r="AC260" s="82"/>
      <c r="AD260" s="82"/>
      <c r="AE260" s="82"/>
      <c r="AF260" s="82"/>
      <c r="AG260" s="82"/>
      <c r="AH260" s="82"/>
    </row>
    <row r="261" spans="2:34" s="66" customFormat="1" ht="12.75" customHeight="1" x14ac:dyDescent="0.25">
      <c r="D261" s="80"/>
      <c r="E261" s="81" t="s">
        <v>61</v>
      </c>
      <c r="F261" s="217" t="e">
        <f>IRR(E252:X252)</f>
        <v>#NUM!</v>
      </c>
      <c r="G261" s="81"/>
      <c r="H261" s="82"/>
      <c r="I261" s="82"/>
      <c r="J261" s="1"/>
      <c r="K261" s="82"/>
      <c r="L261" s="82"/>
      <c r="M261" s="81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  <c r="AA261" s="82"/>
      <c r="AB261" s="82"/>
      <c r="AC261" s="82"/>
      <c r="AD261" s="82"/>
      <c r="AE261" s="82"/>
      <c r="AF261" s="82"/>
      <c r="AG261" s="82"/>
      <c r="AH261" s="82"/>
    </row>
    <row r="262" spans="2:34" s="66" customFormat="1" ht="12.75" customHeight="1" x14ac:dyDescent="0.25">
      <c r="D262" s="80"/>
      <c r="E262" s="81" t="s">
        <v>62</v>
      </c>
      <c r="F262" s="217" t="e">
        <f>IRR(E252:AH252)</f>
        <v>#NUM!</v>
      </c>
      <c r="G262" s="81"/>
      <c r="H262" s="82"/>
      <c r="I262" s="82"/>
      <c r="J262" s="1"/>
      <c r="K262" s="82"/>
      <c r="L262" s="82"/>
      <c r="M262" s="81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  <c r="AA262" s="82"/>
      <c r="AB262" s="82"/>
      <c r="AC262" s="82"/>
      <c r="AD262" s="82"/>
      <c r="AE262" s="82"/>
      <c r="AF262" s="82"/>
      <c r="AG262" s="82"/>
      <c r="AH262" s="82"/>
    </row>
    <row r="263" spans="2:34" x14ac:dyDescent="0.25">
      <c r="J263" s="2"/>
    </row>
    <row r="264" spans="2:34" x14ac:dyDescent="0.25">
      <c r="J264" s="29"/>
    </row>
    <row r="265" spans="2:34" x14ac:dyDescent="0.25">
      <c r="J265" s="29"/>
    </row>
    <row r="266" spans="2:34" x14ac:dyDescent="0.25">
      <c r="J266" s="2"/>
    </row>
    <row r="267" spans="2:34" x14ac:dyDescent="0.25">
      <c r="J267" s="2"/>
    </row>
    <row r="268" spans="2:34" x14ac:dyDescent="0.25">
      <c r="J268" s="2"/>
    </row>
    <row r="269" spans="2:34" x14ac:dyDescent="0.25">
      <c r="J269" s="2"/>
    </row>
    <row r="270" spans="2:34" x14ac:dyDescent="0.25">
      <c r="J270" s="2"/>
    </row>
    <row r="271" spans="2:34" x14ac:dyDescent="0.25">
      <c r="J271" s="2"/>
    </row>
    <row r="272" spans="2:34" x14ac:dyDescent="0.25">
      <c r="J272" s="2"/>
    </row>
    <row r="273" spans="10:10" x14ac:dyDescent="0.25">
      <c r="J273" s="2"/>
    </row>
    <row r="274" spans="10:10" x14ac:dyDescent="0.25">
      <c r="J274" s="2"/>
    </row>
    <row r="275" spans="10:10" x14ac:dyDescent="0.25">
      <c r="J275" s="2"/>
    </row>
    <row r="276" spans="10:10" x14ac:dyDescent="0.25">
      <c r="J276" s="2"/>
    </row>
    <row r="277" spans="10:10" x14ac:dyDescent="0.25">
      <c r="J277" s="2"/>
    </row>
    <row r="278" spans="10:10" x14ac:dyDescent="0.25">
      <c r="J278" s="2"/>
    </row>
    <row r="279" spans="10:10" x14ac:dyDescent="0.25">
      <c r="J279" s="2"/>
    </row>
    <row r="280" spans="10:10" x14ac:dyDescent="0.25">
      <c r="J280" s="2"/>
    </row>
    <row r="281" spans="10:10" x14ac:dyDescent="0.25">
      <c r="J281" s="2"/>
    </row>
    <row r="282" spans="10:10" x14ac:dyDescent="0.25">
      <c r="J282" s="2"/>
    </row>
    <row r="283" spans="10:10" x14ac:dyDescent="0.25">
      <c r="J283" s="2"/>
    </row>
    <row r="284" spans="10:10" x14ac:dyDescent="0.25">
      <c r="J284" s="2"/>
    </row>
    <row r="285" spans="10:10" x14ac:dyDescent="0.25">
      <c r="J285" s="2"/>
    </row>
    <row r="286" spans="10:10" x14ac:dyDescent="0.25">
      <c r="J286" s="2"/>
    </row>
    <row r="287" spans="10:10" x14ac:dyDescent="0.25">
      <c r="J287" s="2"/>
    </row>
    <row r="288" spans="10:10" x14ac:dyDescent="0.25">
      <c r="J288" s="2"/>
    </row>
    <row r="289" spans="10:10" x14ac:dyDescent="0.25">
      <c r="J289" s="2"/>
    </row>
    <row r="290" spans="10:10" x14ac:dyDescent="0.25">
      <c r="J290" s="2"/>
    </row>
    <row r="291" spans="10:10" x14ac:dyDescent="0.25">
      <c r="J291" s="2"/>
    </row>
    <row r="292" spans="10:10" x14ac:dyDescent="0.25">
      <c r="J292" s="2"/>
    </row>
    <row r="293" spans="10:10" x14ac:dyDescent="0.25">
      <c r="J293" s="2"/>
    </row>
    <row r="294" spans="10:10" x14ac:dyDescent="0.25">
      <c r="J294" s="2"/>
    </row>
    <row r="295" spans="10:10" x14ac:dyDescent="0.25">
      <c r="J295" s="2"/>
    </row>
    <row r="296" spans="10:10" x14ac:dyDescent="0.25">
      <c r="J296" s="2"/>
    </row>
    <row r="297" spans="10:10" x14ac:dyDescent="0.25">
      <c r="J297" s="2"/>
    </row>
    <row r="298" spans="10:10" x14ac:dyDescent="0.25">
      <c r="J298" s="2"/>
    </row>
    <row r="299" spans="10:10" x14ac:dyDescent="0.25">
      <c r="J299" s="2"/>
    </row>
    <row r="300" spans="10:10" x14ac:dyDescent="0.25">
      <c r="J300" s="2"/>
    </row>
    <row r="301" spans="10:10" x14ac:dyDescent="0.25">
      <c r="J301" s="2"/>
    </row>
    <row r="302" spans="10:10" x14ac:dyDescent="0.25">
      <c r="J302" s="2"/>
    </row>
    <row r="303" spans="10:10" x14ac:dyDescent="0.25">
      <c r="J303" s="2"/>
    </row>
    <row r="304" spans="10:10" x14ac:dyDescent="0.25">
      <c r="J304" s="2"/>
    </row>
    <row r="305" spans="10:10" x14ac:dyDescent="0.25">
      <c r="J305" s="2"/>
    </row>
    <row r="306" spans="10:10" x14ac:dyDescent="0.25">
      <c r="J306" s="2"/>
    </row>
    <row r="307" spans="10:10" x14ac:dyDescent="0.25">
      <c r="J307" s="2"/>
    </row>
    <row r="308" spans="10:10" x14ac:dyDescent="0.25">
      <c r="J308" s="2"/>
    </row>
    <row r="309" spans="10:10" x14ac:dyDescent="0.25">
      <c r="J309" s="2"/>
    </row>
    <row r="310" spans="10:10" x14ac:dyDescent="0.25">
      <c r="J310" s="2"/>
    </row>
    <row r="311" spans="10:10" x14ac:dyDescent="0.25">
      <c r="J311" s="2"/>
    </row>
    <row r="312" spans="10:10" x14ac:dyDescent="0.25">
      <c r="J312" s="2"/>
    </row>
    <row r="313" spans="10:10" x14ac:dyDescent="0.25">
      <c r="J313" s="2"/>
    </row>
    <row r="314" spans="10:10" x14ac:dyDescent="0.25">
      <c r="J314" s="2"/>
    </row>
    <row r="315" spans="10:10" x14ac:dyDescent="0.25">
      <c r="J315" s="2"/>
    </row>
    <row r="316" spans="10:10" x14ac:dyDescent="0.25">
      <c r="J316" s="2"/>
    </row>
    <row r="317" spans="10:10" x14ac:dyDescent="0.25">
      <c r="J317" s="2"/>
    </row>
    <row r="318" spans="10:10" x14ac:dyDescent="0.25">
      <c r="J318" s="2"/>
    </row>
    <row r="319" spans="10:10" x14ac:dyDescent="0.25">
      <c r="J319" s="2"/>
    </row>
    <row r="320" spans="10:10" x14ac:dyDescent="0.25">
      <c r="J320" s="2"/>
    </row>
    <row r="321" spans="10:10" x14ac:dyDescent="0.25">
      <c r="J321" s="2"/>
    </row>
    <row r="322" spans="10:10" x14ac:dyDescent="0.25">
      <c r="J322" s="2"/>
    </row>
    <row r="323" spans="10:10" x14ac:dyDescent="0.25">
      <c r="J323" s="2"/>
    </row>
    <row r="324" spans="10:10" x14ac:dyDescent="0.25">
      <c r="J324" s="2"/>
    </row>
    <row r="325" spans="10:10" x14ac:dyDescent="0.25">
      <c r="J325" s="2"/>
    </row>
    <row r="326" spans="10:10" x14ac:dyDescent="0.25">
      <c r="J326" s="2"/>
    </row>
    <row r="327" spans="10:10" x14ac:dyDescent="0.25">
      <c r="J327" s="2"/>
    </row>
    <row r="328" spans="10:10" x14ac:dyDescent="0.25">
      <c r="J328" s="2"/>
    </row>
    <row r="329" spans="10:10" x14ac:dyDescent="0.25">
      <c r="J329" s="2"/>
    </row>
    <row r="330" spans="10:10" x14ac:dyDescent="0.25">
      <c r="J330" s="2"/>
    </row>
    <row r="331" spans="10:10" x14ac:dyDescent="0.25">
      <c r="J331" s="2"/>
    </row>
    <row r="332" spans="10:10" x14ac:dyDescent="0.25">
      <c r="J332" s="2"/>
    </row>
    <row r="333" spans="10:10" x14ac:dyDescent="0.25">
      <c r="J333" s="2"/>
    </row>
    <row r="334" spans="10:10" x14ac:dyDescent="0.25">
      <c r="J334" s="2"/>
    </row>
    <row r="335" spans="10:10" x14ac:dyDescent="0.25">
      <c r="J335" s="2"/>
    </row>
    <row r="336" spans="10:10" x14ac:dyDescent="0.25">
      <c r="J336" s="2"/>
    </row>
    <row r="337" spans="10:10" x14ac:dyDescent="0.25">
      <c r="J337" s="2"/>
    </row>
    <row r="338" spans="10:10" x14ac:dyDescent="0.25">
      <c r="J338" s="2"/>
    </row>
    <row r="339" spans="10:10" x14ac:dyDescent="0.25">
      <c r="J339" s="2"/>
    </row>
    <row r="340" spans="10:10" x14ac:dyDescent="0.25">
      <c r="J340" s="2"/>
    </row>
    <row r="341" spans="10:10" x14ac:dyDescent="0.25">
      <c r="J341" s="2"/>
    </row>
    <row r="342" spans="10:10" x14ac:dyDescent="0.25">
      <c r="J342" s="2"/>
    </row>
    <row r="343" spans="10:10" x14ac:dyDescent="0.25">
      <c r="J343" s="2"/>
    </row>
    <row r="344" spans="10:10" x14ac:dyDescent="0.25">
      <c r="J344" s="2"/>
    </row>
    <row r="345" spans="10:10" x14ac:dyDescent="0.25">
      <c r="J345" s="2"/>
    </row>
    <row r="346" spans="10:10" x14ac:dyDescent="0.25">
      <c r="J346" s="2"/>
    </row>
    <row r="347" spans="10:10" x14ac:dyDescent="0.25">
      <c r="J347" s="2"/>
    </row>
    <row r="348" spans="10:10" x14ac:dyDescent="0.25">
      <c r="J348" s="2"/>
    </row>
    <row r="349" spans="10:10" x14ac:dyDescent="0.25">
      <c r="J349" s="2"/>
    </row>
    <row r="350" spans="10:10" x14ac:dyDescent="0.25">
      <c r="J350" s="2"/>
    </row>
    <row r="351" spans="10:10" x14ac:dyDescent="0.25">
      <c r="J351" s="2"/>
    </row>
    <row r="352" spans="10:10" x14ac:dyDescent="0.25">
      <c r="J352" s="2"/>
    </row>
    <row r="353" spans="10:10" x14ac:dyDescent="0.25">
      <c r="J353" s="2"/>
    </row>
    <row r="354" spans="10:10" x14ac:dyDescent="0.25">
      <c r="J354" s="2"/>
    </row>
    <row r="355" spans="10:10" x14ac:dyDescent="0.25">
      <c r="J355" s="2"/>
    </row>
    <row r="356" spans="10:10" x14ac:dyDescent="0.25">
      <c r="J356" s="2"/>
    </row>
    <row r="357" spans="10:10" x14ac:dyDescent="0.25">
      <c r="J357" s="2"/>
    </row>
    <row r="358" spans="10:10" x14ac:dyDescent="0.25">
      <c r="J358" s="2"/>
    </row>
    <row r="359" spans="10:10" x14ac:dyDescent="0.25">
      <c r="J359" s="2"/>
    </row>
    <row r="360" spans="10:10" x14ac:dyDescent="0.25">
      <c r="J360" s="2"/>
    </row>
    <row r="361" spans="10:10" x14ac:dyDescent="0.25">
      <c r="J361" s="2"/>
    </row>
    <row r="362" spans="10:10" x14ac:dyDescent="0.25">
      <c r="J362" s="2"/>
    </row>
    <row r="363" spans="10:10" x14ac:dyDescent="0.25">
      <c r="J363" s="2"/>
    </row>
    <row r="364" spans="10:10" x14ac:dyDescent="0.25">
      <c r="J364" s="2"/>
    </row>
    <row r="365" spans="10:10" x14ac:dyDescent="0.25">
      <c r="J365" s="2"/>
    </row>
    <row r="366" spans="10:10" x14ac:dyDescent="0.25">
      <c r="J366" s="2"/>
    </row>
    <row r="367" spans="10:10" x14ac:dyDescent="0.25">
      <c r="J367" s="2"/>
    </row>
    <row r="368" spans="10:10" x14ac:dyDescent="0.25">
      <c r="J368" s="2"/>
    </row>
    <row r="369" spans="10:10" x14ac:dyDescent="0.25">
      <c r="J369" s="2"/>
    </row>
    <row r="370" spans="10:10" x14ac:dyDescent="0.25">
      <c r="J370" s="2"/>
    </row>
    <row r="371" spans="10:10" x14ac:dyDescent="0.25">
      <c r="J371" s="2"/>
    </row>
    <row r="372" spans="10:10" x14ac:dyDescent="0.25">
      <c r="J372" s="2"/>
    </row>
    <row r="373" spans="10:10" x14ac:dyDescent="0.25">
      <c r="J373" s="2"/>
    </row>
    <row r="374" spans="10:10" x14ac:dyDescent="0.25">
      <c r="J374" s="2"/>
    </row>
    <row r="375" spans="10:10" x14ac:dyDescent="0.25">
      <c r="J375" s="2"/>
    </row>
    <row r="376" spans="10:10" x14ac:dyDescent="0.25">
      <c r="J376" s="2"/>
    </row>
    <row r="377" spans="10:10" x14ac:dyDescent="0.25">
      <c r="J377" s="2"/>
    </row>
    <row r="378" spans="10:10" x14ac:dyDescent="0.25">
      <c r="J378" s="2"/>
    </row>
    <row r="379" spans="10:10" x14ac:dyDescent="0.25">
      <c r="J379" s="2"/>
    </row>
    <row r="380" spans="10:10" x14ac:dyDescent="0.25">
      <c r="J380" s="2"/>
    </row>
    <row r="381" spans="10:10" x14ac:dyDescent="0.25">
      <c r="J381" s="2"/>
    </row>
    <row r="382" spans="10:10" x14ac:dyDescent="0.25">
      <c r="J382" s="2"/>
    </row>
    <row r="383" spans="10:10" x14ac:dyDescent="0.25">
      <c r="J383" s="2"/>
    </row>
    <row r="384" spans="10:10" x14ac:dyDescent="0.25">
      <c r="J384" s="2"/>
    </row>
    <row r="385" spans="10:10" x14ac:dyDescent="0.25">
      <c r="J385" s="2"/>
    </row>
    <row r="386" spans="10:10" x14ac:dyDescent="0.25">
      <c r="J386" s="2"/>
    </row>
    <row r="387" spans="10:10" x14ac:dyDescent="0.25">
      <c r="J387" s="2"/>
    </row>
    <row r="388" spans="10:10" x14ac:dyDescent="0.25">
      <c r="J388" s="2"/>
    </row>
    <row r="389" spans="10:10" x14ac:dyDescent="0.25">
      <c r="J389" s="2"/>
    </row>
    <row r="390" spans="10:10" x14ac:dyDescent="0.25">
      <c r="J390" s="2"/>
    </row>
    <row r="391" spans="10:10" x14ac:dyDescent="0.25">
      <c r="J391" s="2"/>
    </row>
    <row r="392" spans="10:10" x14ac:dyDescent="0.25">
      <c r="J392" s="2"/>
    </row>
    <row r="393" spans="10:10" x14ac:dyDescent="0.25">
      <c r="J393" s="2"/>
    </row>
    <row r="394" spans="10:10" x14ac:dyDescent="0.25">
      <c r="J394" s="2"/>
    </row>
    <row r="395" spans="10:10" x14ac:dyDescent="0.25">
      <c r="J395" s="2"/>
    </row>
    <row r="396" spans="10:10" x14ac:dyDescent="0.25">
      <c r="J396" s="2"/>
    </row>
    <row r="397" spans="10:10" x14ac:dyDescent="0.25">
      <c r="J397" s="2"/>
    </row>
    <row r="398" spans="10:10" x14ac:dyDescent="0.25">
      <c r="J398" s="2"/>
    </row>
    <row r="399" spans="10:10" x14ac:dyDescent="0.25">
      <c r="J399" s="2"/>
    </row>
    <row r="400" spans="10:10" x14ac:dyDescent="0.25">
      <c r="J400" s="2"/>
    </row>
    <row r="401" spans="10:10" x14ac:dyDescent="0.25">
      <c r="J401" s="2"/>
    </row>
  </sheetData>
  <mergeCells count="2">
    <mergeCell ref="B6:H6"/>
    <mergeCell ref="L6:R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2" ma:contentTypeDescription="Create a new document." ma:contentTypeScope="" ma:versionID="269d2fed81ffc115f7c3d57f86669936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dc2c45890cfec18f8c711e369341847d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68EA3A6D-DC8D-4F76-B62C-84B39C6C5C2E}"/>
</file>

<file path=customXml/itemProps2.xml><?xml version="1.0" encoding="utf-8"?>
<ds:datastoreItem xmlns:ds="http://schemas.openxmlformats.org/officeDocument/2006/customXml" ds:itemID="{CD52B2E4-C827-4973-BE3A-210C6237E06D}"/>
</file>

<file path=customXml/itemProps3.xml><?xml version="1.0" encoding="utf-8"?>
<ds:datastoreItem xmlns:ds="http://schemas.openxmlformats.org/officeDocument/2006/customXml" ds:itemID="{A7A54AC9-7EB8-4EF0-B147-E08A5DAE410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Implementation plan</vt:lpstr>
      <vt:lpstr>Forestry 1 ha model</vt:lpstr>
      <vt:lpstr>Agriculture 1 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Merger</dc:creator>
  <cp:lastModifiedBy>Roman Roehrl</cp:lastModifiedBy>
  <cp:lastPrinted>2019-02-01T04:40:36Z</cp:lastPrinted>
  <dcterms:created xsi:type="dcterms:W3CDTF">2018-11-26T12:17:53Z</dcterms:created>
  <dcterms:modified xsi:type="dcterms:W3CDTF">2019-10-14T05:33:34Z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